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euniones\Desktop\CUENTA PUBLICA ANUAL 2022\"/>
    </mc:Choice>
  </mc:AlternateContent>
  <xr:revisionPtr revIDLastSave="0" documentId="8_{35BC86A7-5DAD-487F-8717-9ED59673BA0C}" xr6:coauthVersionLast="45" xr6:coauthVersionMax="45" xr10:uidLastSave="{00000000-0000-0000-0000-000000000000}"/>
  <bookViews>
    <workbookView xWindow="-108" yWindow="-108" windowWidth="23256" windowHeight="12576" tabRatio="750" firstSheet="10" activeTab="23" xr2:uid="{00000000-000D-0000-FFFF-FFFF00000000}"/>
  </bookViews>
  <sheets>
    <sheet name="EA " sheetId="5" r:id="rId1"/>
    <sheet name="ESF" sheetId="1" r:id="rId2"/>
    <sheet name="PT_ESF_ECSF" sheetId="3" state="hidden" r:id="rId3"/>
    <sheet name="ECSF" sheetId="2" r:id="rId4"/>
    <sheet name="EADP" sheetId="9" r:id="rId5"/>
    <sheet name="EAA" sheetId="8" r:id="rId6"/>
    <sheet name="EVHP" sheetId="14" r:id="rId7"/>
    <sheet name="EFE" sheetId="17" r:id="rId8"/>
    <sheet name="PC" sheetId="18" r:id="rId9"/>
    <sheet name="IAODF LDF" sheetId="19" r:id="rId10"/>
    <sheet name="IADPyOP LDF" sheetId="20" r:id="rId11"/>
    <sheet name="EAI" sheetId="21" r:id="rId12"/>
    <sheet name="ESFD" sheetId="12" r:id="rId13"/>
    <sheet name="CAdmon" sheetId="22" r:id="rId14"/>
    <sheet name="CTG" sheetId="23" r:id="rId15"/>
    <sheet name="COG" sheetId="24" r:id="rId16"/>
    <sheet name="CFG" sheetId="25" r:id="rId17"/>
    <sheet name="End Neto" sheetId="26" r:id="rId18"/>
    <sheet name="Int" sheetId="27" r:id="rId19"/>
    <sheet name="CProg" sheetId="28" r:id="rId20"/>
    <sheet name="Post Fiscal" sheetId="29" r:id="rId21"/>
    <sheet name="BMu" sheetId="30" state="hidden" r:id="rId22"/>
    <sheet name="BInmu" sheetId="31" state="hidden" r:id="rId23"/>
    <sheet name="Rel Cta Banc" sheetId="32" r:id="rId24"/>
    <sheet name="FE Parametros" sheetId="33" r:id="rId25"/>
    <sheet name="Hoja1" sheetId="34" r:id="rId26"/>
  </sheets>
  <externalReferences>
    <externalReference r:id="rId27"/>
  </externalReferences>
  <definedNames>
    <definedName name="_xlnm.Print_Area" localSheetId="22">BInmu!$A$1:$C$66</definedName>
    <definedName name="_xlnm.Print_Area" localSheetId="0">'EA '!$A$2:$K$57</definedName>
    <definedName name="_xlnm.Print_Area" localSheetId="5">EAA!$A$2:$I$40</definedName>
    <definedName name="_xlnm.Print_Area" localSheetId="4">EADP!$A$2:$J$46</definedName>
    <definedName name="_xlnm.Print_Area" localSheetId="3">ECSF!$A$2:$K$56</definedName>
    <definedName name="_xlnm.Print_Area" localSheetId="7">EFE!$A$1:$R$57</definedName>
    <definedName name="_xlnm.Print_Area" localSheetId="1">ESF!$A$2:$L$67</definedName>
  </definedNames>
  <calcPr calcId="191029"/>
</workbook>
</file>

<file path=xl/calcChain.xml><?xml version="1.0" encoding="utf-8"?>
<calcChain xmlns="http://schemas.openxmlformats.org/spreadsheetml/2006/main">
  <c r="G23" i="17" l="1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I18" i="21" l="1"/>
  <c r="E26" i="1" l="1"/>
  <c r="G22" i="22" l="1"/>
  <c r="O74" i="12" l="1"/>
  <c r="P74" i="12"/>
  <c r="G13" i="8" l="1"/>
  <c r="H13" i="8" s="1"/>
  <c r="D28" i="24" l="1"/>
  <c r="I14" i="23"/>
  <c r="D18" i="23"/>
  <c r="F12" i="22"/>
  <c r="I12" i="22" s="1"/>
  <c r="J14" i="21"/>
  <c r="C3" i="8" l="1"/>
  <c r="E8" i="5"/>
  <c r="E6" i="20" l="1"/>
  <c r="C6" i="18"/>
  <c r="E1" i="17"/>
  <c r="C1" i="14"/>
  <c r="C1" i="9"/>
  <c r="C1" i="8"/>
  <c r="C1" i="2"/>
  <c r="E115" i="3" s="1"/>
  <c r="C1" i="1"/>
  <c r="E3" i="3" s="1"/>
  <c r="G17" i="12"/>
  <c r="H17" i="12"/>
  <c r="G25" i="12"/>
  <c r="H25" i="12"/>
  <c r="G34" i="12"/>
  <c r="D15" i="1" s="1"/>
  <c r="H34" i="12"/>
  <c r="E15" i="1" s="1"/>
  <c r="E62" i="3" s="1"/>
  <c r="D30" i="1"/>
  <c r="E20" i="3" s="1"/>
  <c r="E30" i="1"/>
  <c r="E72" i="3" s="1"/>
  <c r="O9" i="12"/>
  <c r="P9" i="12"/>
  <c r="O47" i="12"/>
  <c r="P47" i="12"/>
  <c r="I29" i="1"/>
  <c r="E39" i="3" s="1"/>
  <c r="J29" i="1"/>
  <c r="J40" i="1"/>
  <c r="E96" i="3" s="1"/>
  <c r="I40" i="1"/>
  <c r="E17" i="5"/>
  <c r="E26" i="5"/>
  <c r="J8" i="5"/>
  <c r="J13" i="5"/>
  <c r="J25" i="5"/>
  <c r="J30" i="5"/>
  <c r="J37" i="5"/>
  <c r="J47" i="5"/>
  <c r="J47" i="1"/>
  <c r="E101" i="3" s="1"/>
  <c r="I37" i="5"/>
  <c r="O30" i="17"/>
  <c r="O27" i="17"/>
  <c r="G14" i="8"/>
  <c r="H9" i="12"/>
  <c r="K13" i="8"/>
  <c r="G15" i="8"/>
  <c r="K15" i="8" s="1"/>
  <c r="G9" i="12"/>
  <c r="F11" i="24"/>
  <c r="I11" i="24" s="1"/>
  <c r="L27" i="33"/>
  <c r="L26" i="33" s="1"/>
  <c r="K27" i="33"/>
  <c r="K26" i="33" s="1"/>
  <c r="L21" i="33"/>
  <c r="L20" i="33" s="1"/>
  <c r="K21" i="33"/>
  <c r="K20" i="33" s="1"/>
  <c r="F21" i="33"/>
  <c r="E21" i="33"/>
  <c r="L12" i="33"/>
  <c r="K12" i="33"/>
  <c r="L7" i="33"/>
  <c r="K7" i="33"/>
  <c r="F7" i="33"/>
  <c r="E7" i="33"/>
  <c r="C27" i="29"/>
  <c r="C31" i="29" s="1"/>
  <c r="E11" i="29"/>
  <c r="D11" i="29"/>
  <c r="C11" i="29"/>
  <c r="G39" i="28"/>
  <c r="J39" i="28" s="1"/>
  <c r="G38" i="28"/>
  <c r="J38" i="28" s="1"/>
  <c r="G37" i="28"/>
  <c r="J37" i="28" s="1"/>
  <c r="G36" i="28"/>
  <c r="J36" i="28" s="1"/>
  <c r="I35" i="28"/>
  <c r="H35" i="28"/>
  <c r="F35" i="28"/>
  <c r="E35" i="28"/>
  <c r="G34" i="28"/>
  <c r="J34" i="28" s="1"/>
  <c r="G33" i="28"/>
  <c r="J33" i="28" s="1"/>
  <c r="G32" i="28"/>
  <c r="J32" i="28" s="1"/>
  <c r="G31" i="28"/>
  <c r="J31" i="28" s="1"/>
  <c r="I30" i="28"/>
  <c r="H30" i="28"/>
  <c r="F30" i="28"/>
  <c r="E30" i="28"/>
  <c r="G29" i="28"/>
  <c r="J29" i="28" s="1"/>
  <c r="G28" i="28"/>
  <c r="J28" i="28" s="1"/>
  <c r="I27" i="28"/>
  <c r="H27" i="28"/>
  <c r="F27" i="28"/>
  <c r="E27" i="28"/>
  <c r="G26" i="28"/>
  <c r="J26" i="28" s="1"/>
  <c r="G25" i="28"/>
  <c r="J25" i="28" s="1"/>
  <c r="G24" i="28"/>
  <c r="J24" i="28" s="1"/>
  <c r="I23" i="28"/>
  <c r="H23" i="28"/>
  <c r="F23" i="28"/>
  <c r="E23" i="28"/>
  <c r="G22" i="28"/>
  <c r="J22" i="28" s="1"/>
  <c r="G21" i="28"/>
  <c r="J21" i="28" s="1"/>
  <c r="G20" i="28"/>
  <c r="J20" i="28" s="1"/>
  <c r="G19" i="28"/>
  <c r="J19" i="28" s="1"/>
  <c r="G18" i="28"/>
  <c r="J18" i="28" s="1"/>
  <c r="G17" i="28"/>
  <c r="J17" i="28" s="1"/>
  <c r="G16" i="28"/>
  <c r="J16" i="28" s="1"/>
  <c r="G15" i="28"/>
  <c r="J15" i="28" s="1"/>
  <c r="I14" i="28"/>
  <c r="H14" i="28"/>
  <c r="F14" i="28"/>
  <c r="F11" i="28"/>
  <c r="E14" i="28"/>
  <c r="G13" i="28"/>
  <c r="J13" i="28" s="1"/>
  <c r="G12" i="28"/>
  <c r="J12" i="28" s="1"/>
  <c r="I11" i="28"/>
  <c r="H11" i="28"/>
  <c r="E11" i="28"/>
  <c r="C33" i="27"/>
  <c r="B33" i="27"/>
  <c r="C18" i="27"/>
  <c r="B18" i="27"/>
  <c r="F31" i="26"/>
  <c r="D31" i="26"/>
  <c r="H30" i="26"/>
  <c r="H29" i="26"/>
  <c r="H28" i="26"/>
  <c r="H27" i="26"/>
  <c r="H26" i="26"/>
  <c r="H25" i="26"/>
  <c r="H24" i="26"/>
  <c r="H23" i="26"/>
  <c r="F19" i="26"/>
  <c r="D19" i="26"/>
  <c r="H18" i="26"/>
  <c r="H17" i="26"/>
  <c r="H16" i="26"/>
  <c r="H15" i="26"/>
  <c r="H14" i="26"/>
  <c r="H13" i="26"/>
  <c r="H12" i="26"/>
  <c r="H11" i="26"/>
  <c r="H10" i="26"/>
  <c r="F46" i="25"/>
  <c r="I46" i="25" s="1"/>
  <c r="F45" i="25"/>
  <c r="I45" i="25" s="1"/>
  <c r="F44" i="25"/>
  <c r="I44" i="25" s="1"/>
  <c r="F43" i="25"/>
  <c r="I43" i="25" s="1"/>
  <c r="H42" i="25"/>
  <c r="G42" i="25"/>
  <c r="E42" i="25"/>
  <c r="D42" i="25"/>
  <c r="F40" i="25"/>
  <c r="I40" i="25" s="1"/>
  <c r="F39" i="25"/>
  <c r="I39" i="25" s="1"/>
  <c r="F38" i="25"/>
  <c r="I38" i="25" s="1"/>
  <c r="F37" i="25"/>
  <c r="I37" i="25" s="1"/>
  <c r="F36" i="25"/>
  <c r="I36" i="25" s="1"/>
  <c r="F35" i="25"/>
  <c r="I35" i="25" s="1"/>
  <c r="F34" i="25"/>
  <c r="I34" i="25" s="1"/>
  <c r="F33" i="25"/>
  <c r="I33" i="25" s="1"/>
  <c r="F32" i="25"/>
  <c r="I32" i="25" s="1"/>
  <c r="H31" i="25"/>
  <c r="G31" i="25"/>
  <c r="E31" i="25"/>
  <c r="D31" i="25"/>
  <c r="F29" i="25"/>
  <c r="I29" i="25" s="1"/>
  <c r="F28" i="25"/>
  <c r="I28" i="25" s="1"/>
  <c r="F27" i="25"/>
  <c r="I27" i="25" s="1"/>
  <c r="F26" i="25"/>
  <c r="I26" i="25" s="1"/>
  <c r="F25" i="25"/>
  <c r="I25" i="25" s="1"/>
  <c r="F24" i="25"/>
  <c r="I24" i="25" s="1"/>
  <c r="F23" i="25"/>
  <c r="I23" i="25" s="1"/>
  <c r="H22" i="25"/>
  <c r="G22" i="25"/>
  <c r="E22" i="25"/>
  <c r="D22" i="25"/>
  <c r="F20" i="25"/>
  <c r="I20" i="25" s="1"/>
  <c r="F19" i="25"/>
  <c r="I19" i="25" s="1"/>
  <c r="F18" i="25"/>
  <c r="I18" i="25" s="1"/>
  <c r="F17" i="25"/>
  <c r="I17" i="25" s="1"/>
  <c r="F16" i="25"/>
  <c r="I16" i="25" s="1"/>
  <c r="F15" i="25"/>
  <c r="I15" i="25" s="1"/>
  <c r="F14" i="25"/>
  <c r="I14" i="25" s="1"/>
  <c r="F13" i="25"/>
  <c r="I13" i="25" s="1"/>
  <c r="H12" i="25"/>
  <c r="G12" i="25"/>
  <c r="E12" i="25"/>
  <c r="D12" i="25"/>
  <c r="F81" i="24"/>
  <c r="I81" i="24" s="1"/>
  <c r="F80" i="24"/>
  <c r="I80" i="24" s="1"/>
  <c r="F79" i="24"/>
  <c r="I79" i="24" s="1"/>
  <c r="F78" i="24"/>
  <c r="I78" i="24" s="1"/>
  <c r="F77" i="24"/>
  <c r="I77" i="24" s="1"/>
  <c r="F76" i="24"/>
  <c r="I76" i="24" s="1"/>
  <c r="F75" i="24"/>
  <c r="I75" i="24" s="1"/>
  <c r="H74" i="24"/>
  <c r="G74" i="24"/>
  <c r="E74" i="24"/>
  <c r="D74" i="24"/>
  <c r="F73" i="24"/>
  <c r="I73" i="24" s="1"/>
  <c r="F72" i="24"/>
  <c r="I72" i="24" s="1"/>
  <c r="F71" i="24"/>
  <c r="I71" i="24" s="1"/>
  <c r="H70" i="24"/>
  <c r="G70" i="24"/>
  <c r="E70" i="24"/>
  <c r="D70" i="24"/>
  <c r="F69" i="24"/>
  <c r="I69" i="24" s="1"/>
  <c r="F68" i="24"/>
  <c r="I68" i="24" s="1"/>
  <c r="F67" i="24"/>
  <c r="I67" i="24" s="1"/>
  <c r="F66" i="24"/>
  <c r="I66" i="24" s="1"/>
  <c r="F65" i="24"/>
  <c r="I65" i="24" s="1"/>
  <c r="F64" i="24"/>
  <c r="I64" i="24" s="1"/>
  <c r="F63" i="24"/>
  <c r="I63" i="24" s="1"/>
  <c r="H62" i="24"/>
  <c r="G62" i="24"/>
  <c r="E62" i="24"/>
  <c r="F62" i="24" s="1"/>
  <c r="F61" i="24"/>
  <c r="I61" i="24" s="1"/>
  <c r="F60" i="24"/>
  <c r="I60" i="24" s="1"/>
  <c r="F59" i="24"/>
  <c r="I59" i="24" s="1"/>
  <c r="H58" i="24"/>
  <c r="G58" i="24"/>
  <c r="E58" i="24"/>
  <c r="D58" i="24"/>
  <c r="F57" i="24"/>
  <c r="I57" i="24" s="1"/>
  <c r="F56" i="24"/>
  <c r="I56" i="24" s="1"/>
  <c r="F55" i="24"/>
  <c r="I55" i="24" s="1"/>
  <c r="F54" i="24"/>
  <c r="I54" i="24" s="1"/>
  <c r="F53" i="24"/>
  <c r="I53" i="24" s="1"/>
  <c r="F52" i="24"/>
  <c r="I52" i="24" s="1"/>
  <c r="F51" i="24"/>
  <c r="I51" i="24" s="1"/>
  <c r="F50" i="24"/>
  <c r="I50" i="24" s="1"/>
  <c r="F49" i="24"/>
  <c r="I49" i="24" s="1"/>
  <c r="H48" i="24"/>
  <c r="G48" i="24"/>
  <c r="E48" i="24"/>
  <c r="D48" i="24"/>
  <c r="F47" i="24"/>
  <c r="I47" i="24" s="1"/>
  <c r="F46" i="24"/>
  <c r="I46" i="24" s="1"/>
  <c r="F45" i="24"/>
  <c r="I45" i="24" s="1"/>
  <c r="F44" i="24"/>
  <c r="I44" i="24" s="1"/>
  <c r="F43" i="24"/>
  <c r="I43" i="24" s="1"/>
  <c r="F42" i="24"/>
  <c r="I42" i="24" s="1"/>
  <c r="F41" i="24"/>
  <c r="I41" i="24" s="1"/>
  <c r="F40" i="24"/>
  <c r="I40" i="24" s="1"/>
  <c r="F39" i="24"/>
  <c r="I39" i="24" s="1"/>
  <c r="H38" i="24"/>
  <c r="G38" i="24"/>
  <c r="E38" i="24"/>
  <c r="D38" i="24"/>
  <c r="F37" i="24"/>
  <c r="I37" i="24" s="1"/>
  <c r="F36" i="24"/>
  <c r="I36" i="24" s="1"/>
  <c r="F35" i="24"/>
  <c r="I35" i="24" s="1"/>
  <c r="F34" i="24"/>
  <c r="I34" i="24" s="1"/>
  <c r="F33" i="24"/>
  <c r="I33" i="24" s="1"/>
  <c r="F32" i="24"/>
  <c r="I32" i="24" s="1"/>
  <c r="F31" i="24"/>
  <c r="I31" i="24" s="1"/>
  <c r="F30" i="24"/>
  <c r="I30" i="24" s="1"/>
  <c r="F29" i="24"/>
  <c r="I29" i="24" s="1"/>
  <c r="H28" i="24"/>
  <c r="G28" i="24"/>
  <c r="E28" i="24"/>
  <c r="F27" i="24"/>
  <c r="I27" i="24" s="1"/>
  <c r="F26" i="24"/>
  <c r="I26" i="24" s="1"/>
  <c r="F25" i="24"/>
  <c r="I25" i="24" s="1"/>
  <c r="F24" i="24"/>
  <c r="I24" i="24" s="1"/>
  <c r="F23" i="24"/>
  <c r="I23" i="24" s="1"/>
  <c r="F22" i="24"/>
  <c r="I22" i="24" s="1"/>
  <c r="F21" i="24"/>
  <c r="I21" i="24" s="1"/>
  <c r="F20" i="24"/>
  <c r="I20" i="24" s="1"/>
  <c r="F19" i="24"/>
  <c r="I19" i="24" s="1"/>
  <c r="H18" i="24"/>
  <c r="G18" i="24"/>
  <c r="E18" i="24"/>
  <c r="D18" i="24"/>
  <c r="F17" i="24"/>
  <c r="I17" i="24" s="1"/>
  <c r="F16" i="24"/>
  <c r="I16" i="24" s="1"/>
  <c r="F15" i="24"/>
  <c r="I15" i="24" s="1"/>
  <c r="F14" i="24"/>
  <c r="I14" i="24" s="1"/>
  <c r="F13" i="24"/>
  <c r="I13" i="24" s="1"/>
  <c r="F12" i="24"/>
  <c r="I12" i="24" s="1"/>
  <c r="H10" i="24"/>
  <c r="G10" i="24"/>
  <c r="E10" i="24"/>
  <c r="D10" i="24"/>
  <c r="H18" i="23"/>
  <c r="G18" i="23"/>
  <c r="E18" i="23"/>
  <c r="F16" i="23"/>
  <c r="I12" i="23"/>
  <c r="H22" i="22"/>
  <c r="E22" i="22"/>
  <c r="D22" i="22"/>
  <c r="F20" i="22"/>
  <c r="I20" i="22" s="1"/>
  <c r="F19" i="22"/>
  <c r="I19" i="22" s="1"/>
  <c r="F18" i="22"/>
  <c r="I18" i="22" s="1"/>
  <c r="F17" i="22"/>
  <c r="I17" i="22" s="1"/>
  <c r="F16" i="22"/>
  <c r="I16" i="22" s="1"/>
  <c r="F15" i="22"/>
  <c r="I15" i="22" s="1"/>
  <c r="F14" i="22"/>
  <c r="I14" i="22" s="1"/>
  <c r="F13" i="22"/>
  <c r="I13" i="22" s="1"/>
  <c r="J52" i="21"/>
  <c r="G52" i="21"/>
  <c r="G51" i="21" s="1"/>
  <c r="I51" i="21"/>
  <c r="H51" i="21"/>
  <c r="D27" i="29" s="1"/>
  <c r="D31" i="29" s="1"/>
  <c r="F51" i="21"/>
  <c r="E51" i="21"/>
  <c r="J49" i="21"/>
  <c r="G49" i="21"/>
  <c r="J48" i="21"/>
  <c r="G48" i="21"/>
  <c r="J47" i="21"/>
  <c r="G47" i="21"/>
  <c r="I46" i="21"/>
  <c r="E9" i="29" s="1"/>
  <c r="H46" i="21"/>
  <c r="D9" i="29" s="1"/>
  <c r="F46" i="21"/>
  <c r="E46" i="21"/>
  <c r="C9" i="29" s="1"/>
  <c r="J44" i="21"/>
  <c r="G44" i="21"/>
  <c r="J43" i="21"/>
  <c r="G43" i="21"/>
  <c r="J42" i="21"/>
  <c r="G42" i="21"/>
  <c r="J41" i="21"/>
  <c r="G41" i="21"/>
  <c r="I40" i="21"/>
  <c r="H40" i="21"/>
  <c r="H37" i="21"/>
  <c r="F40" i="21"/>
  <c r="E40" i="21"/>
  <c r="J39" i="21"/>
  <c r="G39" i="21"/>
  <c r="J38" i="21"/>
  <c r="G38" i="21"/>
  <c r="I37" i="21"/>
  <c r="E37" i="21"/>
  <c r="F37" i="21"/>
  <c r="J36" i="21"/>
  <c r="G36" i="21"/>
  <c r="J35" i="21"/>
  <c r="G35" i="21"/>
  <c r="J34" i="21"/>
  <c r="G34" i="21"/>
  <c r="I15" i="21"/>
  <c r="J24" i="21"/>
  <c r="G24" i="21"/>
  <c r="J23" i="21"/>
  <c r="G23" i="21"/>
  <c r="J22" i="21"/>
  <c r="G22" i="21"/>
  <c r="J21" i="21"/>
  <c r="G21" i="21"/>
  <c r="J20" i="21"/>
  <c r="G20" i="21"/>
  <c r="J19" i="21"/>
  <c r="G19" i="21"/>
  <c r="E18" i="21"/>
  <c r="H18" i="21"/>
  <c r="F18" i="21"/>
  <c r="J17" i="21"/>
  <c r="G17" i="21"/>
  <c r="J16" i="21"/>
  <c r="G16" i="21"/>
  <c r="E15" i="21"/>
  <c r="H15" i="21"/>
  <c r="F15" i="21"/>
  <c r="G14" i="21"/>
  <c r="J13" i="21"/>
  <c r="G13" i="21"/>
  <c r="J12" i="21"/>
  <c r="G12" i="21"/>
  <c r="J11" i="21"/>
  <c r="G11" i="21"/>
  <c r="J25" i="20"/>
  <c r="F25" i="20"/>
  <c r="L17" i="20"/>
  <c r="K17" i="20"/>
  <c r="J17" i="20"/>
  <c r="I17" i="20"/>
  <c r="H17" i="20"/>
  <c r="G17" i="20"/>
  <c r="F17" i="20"/>
  <c r="L10" i="20"/>
  <c r="K10" i="20"/>
  <c r="J10" i="20"/>
  <c r="I10" i="20"/>
  <c r="H10" i="20"/>
  <c r="G10" i="20"/>
  <c r="F10" i="20"/>
  <c r="H40" i="18"/>
  <c r="H25" i="17"/>
  <c r="E32" i="14"/>
  <c r="E30" i="14" s="1"/>
  <c r="F21" i="8"/>
  <c r="F11" i="8"/>
  <c r="H66" i="12"/>
  <c r="E21" i="8"/>
  <c r="E11" i="8"/>
  <c r="I25" i="5"/>
  <c r="I13" i="5"/>
  <c r="I8" i="5"/>
  <c r="D8" i="5"/>
  <c r="O63" i="12"/>
  <c r="G66" i="12"/>
  <c r="H38" i="17"/>
  <c r="H37" i="17"/>
  <c r="H36" i="17"/>
  <c r="H35" i="17"/>
  <c r="H34" i="17"/>
  <c r="H33" i="17"/>
  <c r="H32" i="17"/>
  <c r="H31" i="17"/>
  <c r="P30" i="17"/>
  <c r="P29" i="17" s="1"/>
  <c r="H30" i="17"/>
  <c r="P24" i="17"/>
  <c r="P23" i="17" s="1"/>
  <c r="H11" i="17"/>
  <c r="H12" i="17"/>
  <c r="H13" i="17"/>
  <c r="H14" i="17"/>
  <c r="H15" i="17"/>
  <c r="H16" i="17"/>
  <c r="H17" i="17"/>
  <c r="H18" i="17"/>
  <c r="H19" i="17"/>
  <c r="H23" i="17"/>
  <c r="H24" i="17"/>
  <c r="H26" i="17"/>
  <c r="H27" i="17"/>
  <c r="H28" i="17"/>
  <c r="H29" i="17"/>
  <c r="P10" i="17"/>
  <c r="P15" i="17"/>
  <c r="G19" i="17"/>
  <c r="G18" i="17"/>
  <c r="G17" i="17"/>
  <c r="G16" i="17"/>
  <c r="G15" i="17"/>
  <c r="G14" i="17"/>
  <c r="G13" i="17"/>
  <c r="G12" i="17"/>
  <c r="G11" i="17"/>
  <c r="O10" i="17"/>
  <c r="E3" i="17"/>
  <c r="I30" i="5"/>
  <c r="C49" i="14"/>
  <c r="C48" i="14"/>
  <c r="C45" i="9"/>
  <c r="C44" i="9"/>
  <c r="C39" i="8"/>
  <c r="C38" i="8"/>
  <c r="C55" i="2"/>
  <c r="E219" i="3" s="1"/>
  <c r="C54" i="2"/>
  <c r="E218" i="3" s="1"/>
  <c r="C66" i="1"/>
  <c r="E111" i="3" s="1"/>
  <c r="C65" i="1"/>
  <c r="E110" i="3" s="1"/>
  <c r="I24" i="9"/>
  <c r="P43" i="12"/>
  <c r="O43" i="12"/>
  <c r="P33" i="12"/>
  <c r="J17" i="1" s="1"/>
  <c r="E83" i="3" s="1"/>
  <c r="O33" i="12"/>
  <c r="I17" i="1" s="1"/>
  <c r="E31" i="3" s="1"/>
  <c r="P29" i="12"/>
  <c r="J16" i="1" s="1"/>
  <c r="O29" i="12"/>
  <c r="I16" i="1" s="1"/>
  <c r="E30" i="3" s="1"/>
  <c r="P25" i="12"/>
  <c r="J14" i="1" s="1"/>
  <c r="E80" i="3" s="1"/>
  <c r="O25" i="12"/>
  <c r="I14" i="1" s="1"/>
  <c r="G46" i="12"/>
  <c r="G39" i="14"/>
  <c r="H39" i="14" s="1"/>
  <c r="G38" i="14"/>
  <c r="H38" i="14" s="1"/>
  <c r="F34" i="14"/>
  <c r="H34" i="14" s="1"/>
  <c r="F35" i="14"/>
  <c r="H35" i="14" s="1"/>
  <c r="F33" i="14"/>
  <c r="H33" i="14" s="1"/>
  <c r="G21" i="14"/>
  <c r="H21" i="14" s="1"/>
  <c r="G20" i="14"/>
  <c r="H20" i="14" s="1"/>
  <c r="E17" i="14"/>
  <c r="H17" i="14" s="1"/>
  <c r="E16" i="14"/>
  <c r="H16" i="14" s="1"/>
  <c r="E15" i="14"/>
  <c r="E14" i="14"/>
  <c r="H14" i="14" s="1"/>
  <c r="D10" i="14"/>
  <c r="H10" i="14" s="1"/>
  <c r="D9" i="14"/>
  <c r="H9" i="14" s="1"/>
  <c r="D8" i="14"/>
  <c r="H8" i="14" s="1"/>
  <c r="J55" i="1"/>
  <c r="E107" i="3" s="1"/>
  <c r="J54" i="1"/>
  <c r="E106" i="3" s="1"/>
  <c r="I55" i="1"/>
  <c r="I54" i="1"/>
  <c r="E54" i="3" s="1"/>
  <c r="J50" i="1"/>
  <c r="E104" i="3" s="1"/>
  <c r="J49" i="1"/>
  <c r="J48" i="1"/>
  <c r="E102" i="3" s="1"/>
  <c r="J30" i="1"/>
  <c r="J28" i="1"/>
  <c r="E90" i="3" s="1"/>
  <c r="J27" i="1"/>
  <c r="J26" i="1"/>
  <c r="E88" i="3" s="1"/>
  <c r="J25" i="1"/>
  <c r="E87" i="3" s="1"/>
  <c r="I30" i="1"/>
  <c r="E40" i="3" s="1"/>
  <c r="I27" i="1"/>
  <c r="E37" i="3" s="1"/>
  <c r="I28" i="1"/>
  <c r="E38" i="3" s="1"/>
  <c r="I26" i="1"/>
  <c r="I25" i="1"/>
  <c r="J15" i="1"/>
  <c r="E81" i="3" s="1"/>
  <c r="E32" i="1"/>
  <c r="D30" i="8" s="1"/>
  <c r="G30" i="8" s="1"/>
  <c r="E31" i="1"/>
  <c r="E73" i="3" s="1"/>
  <c r="D24" i="8"/>
  <c r="G24" i="8" s="1"/>
  <c r="E25" i="1"/>
  <c r="E17" i="1"/>
  <c r="D18" i="8" s="1"/>
  <c r="G18" i="8" s="1"/>
  <c r="I15" i="1"/>
  <c r="D25" i="2"/>
  <c r="E25" i="2" s="1"/>
  <c r="O81" i="12"/>
  <c r="D28" i="14"/>
  <c r="H28" i="14" s="1"/>
  <c r="D27" i="14"/>
  <c r="H27" i="14" s="1"/>
  <c r="D26" i="14"/>
  <c r="H26" i="14" s="1"/>
  <c r="D16" i="2"/>
  <c r="E16" i="2" s="1"/>
  <c r="E174" i="3" s="1"/>
  <c r="D13" i="2"/>
  <c r="D25" i="1"/>
  <c r="I50" i="1"/>
  <c r="E52" i="3" s="1"/>
  <c r="I49" i="1"/>
  <c r="E51" i="3" s="1"/>
  <c r="I48" i="1"/>
  <c r="E50" i="3" s="1"/>
  <c r="D32" i="1"/>
  <c r="E22" i="3" s="1"/>
  <c r="E23" i="3"/>
  <c r="D31" i="1"/>
  <c r="E21" i="3" s="1"/>
  <c r="E16" i="3"/>
  <c r="D17" i="1"/>
  <c r="C3" i="9"/>
  <c r="P69" i="12"/>
  <c r="P63" i="12"/>
  <c r="H46" i="12"/>
  <c r="D19" i="8"/>
  <c r="G19" i="8" s="1"/>
  <c r="H19" i="8" s="1"/>
  <c r="H42" i="12"/>
  <c r="G42" i="12"/>
  <c r="P20" i="12"/>
  <c r="J13" i="1" s="1"/>
  <c r="O20" i="12"/>
  <c r="I13" i="1" s="1"/>
  <c r="D18" i="2"/>
  <c r="E18" i="2" s="1"/>
  <c r="E176" i="3" s="1"/>
  <c r="I12" i="2"/>
  <c r="E139" i="3" s="1"/>
  <c r="D14" i="2"/>
  <c r="E14" i="2" s="1"/>
  <c r="E172" i="3" s="1"/>
  <c r="D12" i="2"/>
  <c r="G26" i="8"/>
  <c r="H26" i="8" s="1"/>
  <c r="G27" i="8"/>
  <c r="H27" i="8" s="1"/>
  <c r="D31" i="8"/>
  <c r="G31" i="8" s="1"/>
  <c r="H31" i="8" s="1"/>
  <c r="D17" i="8"/>
  <c r="G17" i="8" s="1"/>
  <c r="D17" i="5"/>
  <c r="I29" i="9"/>
  <c r="H29" i="9"/>
  <c r="H24" i="9"/>
  <c r="I15" i="9"/>
  <c r="H15" i="9"/>
  <c r="I47" i="5"/>
  <c r="D26" i="5"/>
  <c r="E114" i="3"/>
  <c r="E113" i="3"/>
  <c r="E112" i="3"/>
  <c r="E221" i="3"/>
  <c r="E220" i="3"/>
  <c r="E2" i="3"/>
  <c r="E49" i="3"/>
  <c r="E97" i="3"/>
  <c r="E98" i="3"/>
  <c r="E45" i="3"/>
  <c r="E78" i="3"/>
  <c r="E84" i="3"/>
  <c r="E85" i="3"/>
  <c r="E32" i="3"/>
  <c r="E33" i="3"/>
  <c r="E26" i="3"/>
  <c r="E69" i="3"/>
  <c r="E70" i="3"/>
  <c r="E71" i="3"/>
  <c r="E75" i="3"/>
  <c r="E17" i="3"/>
  <c r="E18" i="3"/>
  <c r="E19" i="3"/>
  <c r="E8" i="3"/>
  <c r="E60" i="3"/>
  <c r="E9" i="3"/>
  <c r="E61" i="3"/>
  <c r="E11" i="3"/>
  <c r="E63" i="3"/>
  <c r="E13" i="3"/>
  <c r="E65" i="3"/>
  <c r="E59" i="3"/>
  <c r="E7" i="3"/>
  <c r="I35" i="2"/>
  <c r="E157" i="3" s="1"/>
  <c r="I18" i="2"/>
  <c r="E145" i="3" s="1"/>
  <c r="I19" i="2"/>
  <c r="J19" i="2" s="1"/>
  <c r="E196" i="3" s="1"/>
  <c r="D24" i="2"/>
  <c r="E130" i="3" s="1"/>
  <c r="D26" i="2"/>
  <c r="E26" i="2" s="1"/>
  <c r="E182" i="3" s="1"/>
  <c r="E30" i="2"/>
  <c r="E186" i="3" s="1"/>
  <c r="E136" i="3"/>
  <c r="E46" i="3"/>
  <c r="I36" i="2"/>
  <c r="O69" i="12"/>
  <c r="O52" i="12" l="1"/>
  <c r="O65" i="12" s="1"/>
  <c r="H33" i="21"/>
  <c r="D8" i="29" s="1"/>
  <c r="D7" i="29" s="1"/>
  <c r="D15" i="29" s="1"/>
  <c r="D19" i="29" s="1"/>
  <c r="D23" i="29" s="1"/>
  <c r="E121" i="3"/>
  <c r="E13" i="2"/>
  <c r="E171" i="3" s="1"/>
  <c r="E120" i="3"/>
  <c r="E12" i="2"/>
  <c r="G82" i="24"/>
  <c r="G84" i="24" s="1"/>
  <c r="I50" i="5"/>
  <c r="J50" i="5"/>
  <c r="D34" i="5"/>
  <c r="H53" i="12"/>
  <c r="H68" i="12" s="1"/>
  <c r="J21" i="1"/>
  <c r="E44" i="3"/>
  <c r="I38" i="1"/>
  <c r="I21" i="1"/>
  <c r="E34" i="3" s="1"/>
  <c r="D82" i="24"/>
  <c r="D84" i="24" s="1"/>
  <c r="I16" i="23"/>
  <c r="I18" i="23" s="1"/>
  <c r="F18" i="23"/>
  <c r="F31" i="25"/>
  <c r="I31" i="25" s="1"/>
  <c r="B35" i="27"/>
  <c r="G35" i="28"/>
  <c r="J35" i="28" s="1"/>
  <c r="G27" i="28"/>
  <c r="J27" i="28" s="1"/>
  <c r="F42" i="25"/>
  <c r="I42" i="25" s="1"/>
  <c r="H26" i="21"/>
  <c r="F74" i="24"/>
  <c r="I74" i="24" s="1"/>
  <c r="G23" i="28"/>
  <c r="J23" i="28" s="1"/>
  <c r="E26" i="21"/>
  <c r="F48" i="24"/>
  <c r="I48" i="24" s="1"/>
  <c r="E64" i="3"/>
  <c r="J18" i="21"/>
  <c r="G18" i="21"/>
  <c r="F28" i="24"/>
  <c r="I28" i="24" s="1"/>
  <c r="E126" i="3"/>
  <c r="I23" i="2"/>
  <c r="J23" i="2" s="1"/>
  <c r="E198" i="3" s="1"/>
  <c r="I52" i="1"/>
  <c r="E53" i="3" s="1"/>
  <c r="I26" i="21"/>
  <c r="F26" i="21"/>
  <c r="C35" i="27"/>
  <c r="G40" i="21"/>
  <c r="F38" i="24"/>
  <c r="I38" i="24" s="1"/>
  <c r="D21" i="23"/>
  <c r="F18" i="24"/>
  <c r="I18" i="24" s="1"/>
  <c r="I34" i="2"/>
  <c r="J34" i="2" s="1"/>
  <c r="E206" i="3" s="1"/>
  <c r="D29" i="2"/>
  <c r="E135" i="3" s="1"/>
  <c r="I28" i="2"/>
  <c r="E153" i="3" s="1"/>
  <c r="D28" i="8"/>
  <c r="G28" i="8" s="1"/>
  <c r="H28" i="8" s="1"/>
  <c r="G19" i="14"/>
  <c r="H19" i="14" s="1"/>
  <c r="F12" i="25"/>
  <c r="L17" i="33"/>
  <c r="F38" i="33"/>
  <c r="J38" i="1"/>
  <c r="J15" i="21"/>
  <c r="E38" i="33"/>
  <c r="I15" i="2"/>
  <c r="J15" i="2" s="1"/>
  <c r="E192" i="3" s="1"/>
  <c r="P19" i="17"/>
  <c r="G37" i="14"/>
  <c r="H37" i="14" s="1"/>
  <c r="I24" i="2"/>
  <c r="J24" i="2" s="1"/>
  <c r="E199" i="3" s="1"/>
  <c r="I35" i="9"/>
  <c r="D48" i="25"/>
  <c r="D50" i="25" s="1"/>
  <c r="I27" i="2"/>
  <c r="E152" i="3" s="1"/>
  <c r="E48" i="25"/>
  <c r="E50" i="25" s="1"/>
  <c r="I42" i="2"/>
  <c r="J42" i="2" s="1"/>
  <c r="E212" i="3" s="1"/>
  <c r="D17" i="2"/>
  <c r="E17" i="2" s="1"/>
  <c r="E175" i="3" s="1"/>
  <c r="F10" i="24"/>
  <c r="I10" i="24" s="1"/>
  <c r="E91" i="3"/>
  <c r="I43" i="2"/>
  <c r="J43" i="2" s="1"/>
  <c r="E213" i="3" s="1"/>
  <c r="J40" i="21"/>
  <c r="G46" i="21"/>
  <c r="I62" i="24"/>
  <c r="H48" i="25"/>
  <c r="H50" i="25" s="1"/>
  <c r="E41" i="28"/>
  <c r="G14" i="28"/>
  <c r="J14" i="28" s="1"/>
  <c r="K32" i="33"/>
  <c r="G15" i="21"/>
  <c r="J51" i="21"/>
  <c r="F58" i="24"/>
  <c r="I58" i="24" s="1"/>
  <c r="D33" i="26"/>
  <c r="H41" i="28"/>
  <c r="L32" i="33"/>
  <c r="I22" i="22"/>
  <c r="D15" i="2"/>
  <c r="E123" i="3" s="1"/>
  <c r="E10" i="3"/>
  <c r="I49" i="2"/>
  <c r="J49" i="2" s="1"/>
  <c r="E217" i="3" s="1"/>
  <c r="F22" i="22"/>
  <c r="E54" i="21"/>
  <c r="G21" i="23"/>
  <c r="K17" i="33"/>
  <c r="E24" i="2"/>
  <c r="E180" i="3" s="1"/>
  <c r="E29" i="3"/>
  <c r="E36" i="3"/>
  <c r="I32" i="1"/>
  <c r="E41" i="3" s="1"/>
  <c r="I25" i="2"/>
  <c r="J25" i="2" s="1"/>
  <c r="E200" i="3" s="1"/>
  <c r="J52" i="1"/>
  <c r="E105" i="3" s="1"/>
  <c r="J46" i="21"/>
  <c r="H21" i="23"/>
  <c r="F70" i="24"/>
  <c r="I70" i="24" s="1"/>
  <c r="H19" i="26"/>
  <c r="G30" i="28"/>
  <c r="J30" i="28" s="1"/>
  <c r="J32" i="1"/>
  <c r="E93" i="3" s="1"/>
  <c r="E92" i="3"/>
  <c r="D29" i="8"/>
  <c r="G29" i="8" s="1"/>
  <c r="K29" i="8" s="1"/>
  <c r="D35" i="1"/>
  <c r="E24" i="3" s="1"/>
  <c r="O18" i="17"/>
  <c r="O15" i="17" s="1"/>
  <c r="O19" i="17" s="1"/>
  <c r="F22" i="25"/>
  <c r="I22" i="25" s="1"/>
  <c r="F41" i="28"/>
  <c r="D22" i="2"/>
  <c r="J35" i="2"/>
  <c r="E207" i="3" s="1"/>
  <c r="E103" i="3"/>
  <c r="H35" i="9"/>
  <c r="D27" i="2"/>
  <c r="H31" i="26"/>
  <c r="I41" i="28"/>
  <c r="D28" i="2"/>
  <c r="I41" i="2"/>
  <c r="J41" i="2" s="1"/>
  <c r="E211" i="3" s="1"/>
  <c r="E20" i="1"/>
  <c r="E66" i="3" s="1"/>
  <c r="D25" i="14"/>
  <c r="H25" i="14" s="1"/>
  <c r="E12" i="14"/>
  <c r="E23" i="14" s="1"/>
  <c r="E41" i="14" s="1"/>
  <c r="J37" i="21"/>
  <c r="F54" i="21"/>
  <c r="E21" i="23"/>
  <c r="E82" i="24"/>
  <c r="G48" i="25"/>
  <c r="G50" i="25" s="1"/>
  <c r="D16" i="8"/>
  <c r="G16" i="8" s="1"/>
  <c r="P35" i="17"/>
  <c r="I54" i="21"/>
  <c r="E27" i="29" s="1"/>
  <c r="E31" i="29" s="1"/>
  <c r="I33" i="21"/>
  <c r="E8" i="29" s="1"/>
  <c r="E7" i="29" s="1"/>
  <c r="E15" i="29" s="1"/>
  <c r="E19" i="29" s="1"/>
  <c r="E23" i="29" s="1"/>
  <c r="H82" i="24"/>
  <c r="H84" i="24" s="1"/>
  <c r="H30" i="8"/>
  <c r="K30" i="8"/>
  <c r="K18" i="8"/>
  <c r="H18" i="8"/>
  <c r="E79" i="3"/>
  <c r="O25" i="17"/>
  <c r="O24" i="17" s="1"/>
  <c r="O23" i="17" s="1"/>
  <c r="H11" i="9"/>
  <c r="H10" i="9" s="1"/>
  <c r="H21" i="9" s="1"/>
  <c r="K24" i="8"/>
  <c r="H24" i="8"/>
  <c r="I14" i="2"/>
  <c r="E28" i="3"/>
  <c r="I11" i="9"/>
  <c r="I10" i="9" s="1"/>
  <c r="I21" i="9" s="1"/>
  <c r="I12" i="25"/>
  <c r="E82" i="3"/>
  <c r="I16" i="2"/>
  <c r="I48" i="2"/>
  <c r="E68" i="3"/>
  <c r="E27" i="3"/>
  <c r="E35" i="1"/>
  <c r="E76" i="3" s="1"/>
  <c r="F33" i="21"/>
  <c r="E34" i="5"/>
  <c r="I13" i="2"/>
  <c r="I26" i="2"/>
  <c r="E12" i="3"/>
  <c r="E67" i="3"/>
  <c r="E35" i="3"/>
  <c r="J12" i="2"/>
  <c r="E189" i="3" s="1"/>
  <c r="D20" i="1"/>
  <c r="E14" i="3" s="1"/>
  <c r="G10" i="17"/>
  <c r="F33" i="26"/>
  <c r="K19" i="8"/>
  <c r="H15" i="14"/>
  <c r="I44" i="2"/>
  <c r="E15" i="3"/>
  <c r="E74" i="3"/>
  <c r="E89" i="3"/>
  <c r="D23" i="8"/>
  <c r="G23" i="8" s="1"/>
  <c r="G37" i="21"/>
  <c r="E55" i="3"/>
  <c r="E33" i="21"/>
  <c r="C8" i="29" s="1"/>
  <c r="C7" i="29" s="1"/>
  <c r="C15" i="29" s="1"/>
  <c r="C19" i="29" s="1"/>
  <c r="C23" i="29" s="1"/>
  <c r="G11" i="28"/>
  <c r="D23" i="2"/>
  <c r="P52" i="12"/>
  <c r="P65" i="12" s="1"/>
  <c r="I17" i="2"/>
  <c r="H54" i="21"/>
  <c r="D7" i="14"/>
  <c r="K31" i="8"/>
  <c r="G53" i="12"/>
  <c r="G68" i="12" s="1"/>
  <c r="E9" i="8"/>
  <c r="F9" i="8"/>
  <c r="H15" i="8"/>
  <c r="E158" i="3"/>
  <c r="J36" i="2"/>
  <c r="E208" i="3" s="1"/>
  <c r="J18" i="2"/>
  <c r="E195" i="3" s="1"/>
  <c r="K27" i="8"/>
  <c r="E132" i="3"/>
  <c r="K26" i="8"/>
  <c r="G25" i="8"/>
  <c r="H17" i="8"/>
  <c r="K17" i="8"/>
  <c r="E122" i="3"/>
  <c r="H14" i="8"/>
  <c r="K14" i="8"/>
  <c r="E146" i="3"/>
  <c r="E181" i="3"/>
  <c r="E131" i="3"/>
  <c r="E124" i="3"/>
  <c r="H22" i="17"/>
  <c r="G22" i="17"/>
  <c r="H10" i="17"/>
  <c r="E95" i="3" l="1"/>
  <c r="E43" i="3"/>
  <c r="J26" i="21"/>
  <c r="E163" i="3"/>
  <c r="E167" i="3"/>
  <c r="J28" i="2"/>
  <c r="E203" i="3" s="1"/>
  <c r="K28" i="8"/>
  <c r="F21" i="23"/>
  <c r="K34" i="33"/>
  <c r="K38" i="33" s="1"/>
  <c r="H29" i="8"/>
  <c r="L34" i="33"/>
  <c r="L38" i="33" s="1"/>
  <c r="E150" i="3"/>
  <c r="J33" i="21"/>
  <c r="J54" i="21" s="1"/>
  <c r="D37" i="1"/>
  <c r="E25" i="3" s="1"/>
  <c r="I10" i="2"/>
  <c r="E138" i="3" s="1"/>
  <c r="E149" i="3"/>
  <c r="E162" i="3"/>
  <c r="G26" i="21"/>
  <c r="E125" i="3"/>
  <c r="J27" i="2"/>
  <c r="E202" i="3" s="1"/>
  <c r="I21" i="23"/>
  <c r="F48" i="25"/>
  <c r="F50" i="25" s="1"/>
  <c r="E148" i="3"/>
  <c r="G23" i="14"/>
  <c r="G41" i="14" s="1"/>
  <c r="D11" i="8"/>
  <c r="G11" i="8" s="1"/>
  <c r="H11" i="8" s="1"/>
  <c r="E29" i="2"/>
  <c r="E185" i="3" s="1"/>
  <c r="D10" i="2"/>
  <c r="E119" i="3" s="1"/>
  <c r="E161" i="3"/>
  <c r="I34" i="1"/>
  <c r="E156" i="3"/>
  <c r="G40" i="17"/>
  <c r="E142" i="3"/>
  <c r="E15" i="2"/>
  <c r="E173" i="3" s="1"/>
  <c r="I32" i="2"/>
  <c r="E155" i="3" s="1"/>
  <c r="J32" i="2"/>
  <c r="E205" i="3" s="1"/>
  <c r="G54" i="21"/>
  <c r="H33" i="26"/>
  <c r="I82" i="24"/>
  <c r="I84" i="24" s="1"/>
  <c r="E133" i="3"/>
  <c r="E27" i="2"/>
  <c r="E183" i="3" s="1"/>
  <c r="E28" i="2"/>
  <c r="E184" i="3" s="1"/>
  <c r="E134" i="3"/>
  <c r="E37" i="1"/>
  <c r="E77" i="3" s="1"/>
  <c r="D21" i="8"/>
  <c r="G21" i="8" s="1"/>
  <c r="H21" i="8" s="1"/>
  <c r="K16" i="8"/>
  <c r="H16" i="8"/>
  <c r="E22" i="2"/>
  <c r="E178" i="3" s="1"/>
  <c r="E128" i="3"/>
  <c r="F82" i="24"/>
  <c r="F84" i="24" s="1"/>
  <c r="H23" i="8"/>
  <c r="K23" i="8"/>
  <c r="E143" i="3"/>
  <c r="J16" i="2"/>
  <c r="E193" i="3" s="1"/>
  <c r="E23" i="2"/>
  <c r="E129" i="3"/>
  <c r="E151" i="3"/>
  <c r="J26" i="2"/>
  <c r="E201" i="3" s="1"/>
  <c r="E140" i="3"/>
  <c r="J13" i="2"/>
  <c r="J11" i="28"/>
  <c r="J41" i="28" s="1"/>
  <c r="G41" i="28"/>
  <c r="I21" i="2"/>
  <c r="E147" i="3" s="1"/>
  <c r="G33" i="21"/>
  <c r="E86" i="3"/>
  <c r="J34" i="1"/>
  <c r="D20" i="2"/>
  <c r="E127" i="3" s="1"/>
  <c r="J52" i="5"/>
  <c r="E144" i="3"/>
  <c r="J17" i="2"/>
  <c r="E194" i="3" s="1"/>
  <c r="E164" i="3"/>
  <c r="J44" i="2"/>
  <c r="E214" i="3" s="1"/>
  <c r="E166" i="3"/>
  <c r="J48" i="2"/>
  <c r="I46" i="2"/>
  <c r="E165" i="3" s="1"/>
  <c r="I48" i="25"/>
  <c r="I50" i="25" s="1"/>
  <c r="J14" i="2"/>
  <c r="E191" i="3" s="1"/>
  <c r="E141" i="3"/>
  <c r="H7" i="14"/>
  <c r="D23" i="14"/>
  <c r="D41" i="14" s="1"/>
  <c r="H25" i="8"/>
  <c r="K25" i="8"/>
  <c r="E170" i="3"/>
  <c r="P85" i="12"/>
  <c r="P86" i="12" s="1"/>
  <c r="S86" i="12" s="1"/>
  <c r="H40" i="17"/>
  <c r="P37" i="17" s="1"/>
  <c r="P40" i="17" s="1"/>
  <c r="O39" i="17" l="1"/>
  <c r="F32" i="14"/>
  <c r="H32" i="14" s="1"/>
  <c r="J46" i="1"/>
  <c r="E94" i="3"/>
  <c r="H37" i="9"/>
  <c r="H39" i="9" s="1"/>
  <c r="H42" i="9" s="1"/>
  <c r="E42" i="3"/>
  <c r="I37" i="9"/>
  <c r="I39" i="9" s="1"/>
  <c r="I42" i="9" s="1"/>
  <c r="D9" i="8"/>
  <c r="E10" i="2"/>
  <c r="E169" i="3" s="1"/>
  <c r="G9" i="8"/>
  <c r="H9" i="8"/>
  <c r="D8" i="2"/>
  <c r="E118" i="3" s="1"/>
  <c r="J21" i="2"/>
  <c r="E197" i="3" s="1"/>
  <c r="E179" i="3"/>
  <c r="E20" i="2"/>
  <c r="E177" i="3" s="1"/>
  <c r="I8" i="2"/>
  <c r="E137" i="3" s="1"/>
  <c r="J46" i="2"/>
  <c r="E215" i="3" s="1"/>
  <c r="E216" i="3"/>
  <c r="E190" i="3"/>
  <c r="J10" i="2"/>
  <c r="F13" i="14"/>
  <c r="O85" i="12"/>
  <c r="P46" i="17" l="1"/>
  <c r="O86" i="12"/>
  <c r="R86" i="12" s="1"/>
  <c r="O29" i="17"/>
  <c r="O35" i="17" s="1"/>
  <c r="E8" i="2"/>
  <c r="E168" i="3" s="1"/>
  <c r="J44" i="1"/>
  <c r="E100" i="3"/>
  <c r="J8" i="2"/>
  <c r="E187" i="3" s="1"/>
  <c r="E188" i="3"/>
  <c r="F12" i="14"/>
  <c r="H13" i="14"/>
  <c r="O37" i="17" l="1"/>
  <c r="O40" i="17" s="1"/>
  <c r="O46" i="17" s="1"/>
  <c r="E99" i="3"/>
  <c r="J57" i="1"/>
  <c r="E108" i="3" s="1"/>
  <c r="H12" i="14"/>
  <c r="F23" i="14"/>
  <c r="J59" i="1" l="1"/>
  <c r="E109" i="3" s="1"/>
  <c r="H23" i="14"/>
  <c r="K23" i="14" s="1"/>
  <c r="N59" i="1" l="1"/>
  <c r="I52" i="5"/>
  <c r="I44" i="1" l="1"/>
  <c r="I57" i="1" s="1"/>
  <c r="F31" i="14"/>
  <c r="E48" i="3"/>
  <c r="I40" i="2"/>
  <c r="E47" i="3" l="1"/>
  <c r="I38" i="2"/>
  <c r="J40" i="2"/>
  <c r="E160" i="3"/>
  <c r="F30" i="14"/>
  <c r="H31" i="14"/>
  <c r="I59" i="1"/>
  <c r="E56" i="3"/>
  <c r="F41" i="14" l="1"/>
  <c r="H41" i="14" s="1"/>
  <c r="K41" i="14" s="1"/>
  <c r="H30" i="14"/>
  <c r="J38" i="2"/>
  <c r="E210" i="3"/>
  <c r="E159" i="3"/>
  <c r="I30" i="2"/>
  <c r="E154" i="3" s="1"/>
  <c r="E57" i="3"/>
  <c r="M59" i="1"/>
  <c r="E209" i="3" l="1"/>
  <c r="J30" i="2"/>
  <c r="E20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Manuel José Navarro Baca</author>
  </authors>
  <commentList>
    <comment ref="D7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D10+D11+D12</t>
        </r>
      </text>
    </comment>
    <comment ref="H7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D9</t>
        </r>
      </text>
    </comment>
    <comment ref="D8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final del ejercicio anterior cuenta 311
</t>
        </r>
      </text>
    </comment>
    <comment ref="H8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D10</t>
        </r>
      </text>
    </comment>
    <comment ref="D9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final ejercicio anterior cuenta 312</t>
        </r>
      </text>
    </comment>
    <comment ref="H9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D11</t>
        </r>
      </text>
    </comment>
    <comment ref="D10" authorId="0" shapeId="0" xr:uid="{00000000-0006-0000-0600-000007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final ejercicio anterior cuenta 313 </t>
        </r>
      </text>
    </comment>
    <comment ref="H10" authorId="0" shapeId="0" xr:uid="{00000000-0006-0000-0600-000008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D12</t>
        </r>
      </text>
    </comment>
    <comment ref="E12" authorId="0" shapeId="0" xr:uid="{00000000-0006-0000-0600-000009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E16+E17+E18+E19</t>
        </r>
      </text>
    </comment>
    <comment ref="F12" authorId="0" shapeId="0" xr:uid="{00000000-0006-0000-0600-00000A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F15</t>
        </r>
      </text>
    </comment>
    <comment ref="H12" authorId="0" shapeId="0" xr:uid="{00000000-0006-0000-0600-00000B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E14+F14</t>
        </r>
      </text>
    </comment>
    <comment ref="F13" authorId="0" shapeId="0" xr:uid="{00000000-0006-0000-0600-00000C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321 año anterior</t>
        </r>
      </text>
    </comment>
    <comment ref="H13" authorId="0" shapeId="0" xr:uid="{00000000-0006-0000-0600-00000D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F15</t>
        </r>
      </text>
    </comment>
    <comment ref="E14" authorId="0" shapeId="0" xr:uid="{00000000-0006-0000-0600-00000E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final ejercicio anterior cuenta 322 </t>
        </r>
      </text>
    </comment>
    <comment ref="H14" authorId="0" shapeId="0" xr:uid="{00000000-0006-0000-0600-00000F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E16</t>
        </r>
      </text>
    </comment>
    <comment ref="E15" authorId="0" shapeId="0" xr:uid="{00000000-0006-0000-0600-000010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final ejercicio anterior cuenta 323</t>
        </r>
      </text>
    </comment>
    <comment ref="H15" authorId="0" shapeId="0" xr:uid="{00000000-0006-0000-0600-000011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E17</t>
        </r>
      </text>
    </comment>
    <comment ref="E16" authorId="0" shapeId="0" xr:uid="{00000000-0006-0000-0600-000012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final ejercicio anterior cuenta 324</t>
        </r>
      </text>
    </comment>
    <comment ref="H16" authorId="0" shapeId="0" xr:uid="{00000000-0006-0000-0600-000013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E18</t>
        </r>
      </text>
    </comment>
    <comment ref="E17" authorId="0" shapeId="0" xr:uid="{00000000-0006-0000-0600-000014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final ejercicio anterior cuenta 325
</t>
        </r>
      </text>
    </comment>
    <comment ref="H17" authorId="0" shapeId="0" xr:uid="{00000000-0006-0000-0600-000015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E19</t>
        </r>
      </text>
    </comment>
    <comment ref="G19" authorId="0" shapeId="0" xr:uid="{00000000-0006-0000-0600-000016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G22+G23</t>
        </r>
      </text>
    </comment>
    <comment ref="G20" authorId="0" shapeId="0" xr:uid="{00000000-0006-0000-0600-000017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final ejercicio anterior cuenta 331</t>
        </r>
      </text>
    </comment>
    <comment ref="G21" authorId="0" shapeId="0" xr:uid="{00000000-0006-0000-0600-000018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final ejercicio anterior cuenta 332</t>
        </r>
      </text>
    </comment>
    <comment ref="D23" authorId="0" shapeId="0" xr:uid="{00000000-0006-0000-0600-000019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D9</t>
        </r>
      </text>
    </comment>
    <comment ref="E23" authorId="0" shapeId="0" xr:uid="{00000000-0006-0000-0600-00001A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E14</t>
        </r>
      </text>
    </comment>
    <comment ref="F23" authorId="0" shapeId="0" xr:uid="{00000000-0006-0000-0600-00001B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F14</t>
        </r>
      </text>
    </comment>
    <comment ref="G23" authorId="0" shapeId="0" xr:uid="{00000000-0006-0000-0600-00001C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G21</t>
        </r>
      </text>
    </comment>
    <comment ref="H23" authorId="0" shapeId="0" xr:uid="{00000000-0006-0000-0600-00001D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D25+E25+F25+G25</t>
        </r>
      </text>
    </comment>
    <comment ref="D25" authorId="0" shapeId="0" xr:uid="{00000000-0006-0000-0600-00001E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D28+D29+D30</t>
        </r>
      </text>
    </comment>
    <comment ref="H25" authorId="0" shapeId="0" xr:uid="{00000000-0006-0000-0600-00001F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D27</t>
        </r>
      </text>
    </comment>
    <comment ref="D26" authorId="0" shapeId="0" xr:uid="{00000000-0006-0000-0600-000020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mes actual menos saldo final ejercicio anterior cuenta 311</t>
        </r>
      </text>
    </comment>
    <comment ref="H26" authorId="0" shapeId="0" xr:uid="{00000000-0006-0000-0600-000021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D28</t>
        </r>
      </text>
    </comment>
    <comment ref="D27" authorId="0" shapeId="0" xr:uid="{00000000-0006-0000-0600-000022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mes actual menos saldo final ejercicio anterior cuenta 312</t>
        </r>
      </text>
    </comment>
    <comment ref="H27" authorId="0" shapeId="0" xr:uid="{00000000-0006-0000-0600-000023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D29</t>
        </r>
      </text>
    </comment>
    <comment ref="D28" authorId="0" shapeId="0" xr:uid="{00000000-0006-0000-0600-000024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mes actual menos saldo final ejercicio anterior cuenta 313</t>
        </r>
      </text>
    </comment>
    <comment ref="H28" authorId="0" shapeId="0" xr:uid="{00000000-0006-0000-0600-000025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D30</t>
        </r>
      </text>
    </comment>
    <comment ref="E30" authorId="0" shapeId="0" xr:uid="{00000000-0006-0000-0600-000026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E34</t>
        </r>
      </text>
    </comment>
    <comment ref="F30" authorId="0" shapeId="0" xr:uid="{00000000-0006-0000-0600-000027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F33+F34+F35+F36+F37</t>
        </r>
      </text>
    </comment>
    <comment ref="H30" authorId="0" shapeId="0" xr:uid="{00000000-0006-0000-0600-000028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E32+F32</t>
        </r>
      </text>
    </comment>
    <comment ref="F31" authorId="0" shapeId="0" xr:uid="{00000000-0006-0000-0600-000029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Cuenta 4000 menos cuenta 5000</t>
        </r>
      </text>
    </comment>
    <comment ref="H31" authorId="0" shapeId="0" xr:uid="{00000000-0006-0000-0600-00002A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F33
</t>
        </r>
      </text>
    </comment>
    <comment ref="E32" authorId="0" shapeId="0" xr:uid="{00000000-0006-0000-0600-00002B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mes actual menos saldo final ejercicio anterior cuenta 322 </t>
        </r>
      </text>
    </comment>
    <comment ref="F32" authorId="0" shapeId="0" xr:uid="{00000000-0006-0000-0600-00002C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inicial ejercicio con naturaleza contraria cuenta 321
</t>
        </r>
      </text>
    </comment>
    <comment ref="H32" authorId="0" shapeId="0" xr:uid="{00000000-0006-0000-0600-00002D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E34+F34</t>
        </r>
      </text>
    </comment>
    <comment ref="F33" authorId="0" shapeId="0" xr:uid="{00000000-0006-0000-0600-00002E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mes actual menos saldo final ejercicio anterior cuenta 323</t>
        </r>
      </text>
    </comment>
    <comment ref="H33" authorId="0" shapeId="0" xr:uid="{00000000-0006-0000-0600-00002F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F35</t>
        </r>
      </text>
    </comment>
    <comment ref="F34" authorId="0" shapeId="0" xr:uid="{00000000-0006-0000-0600-000030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mes actual menos saldo final ejercicio anterior cuenta 324</t>
        </r>
      </text>
    </comment>
    <comment ref="H34" authorId="0" shapeId="0" xr:uid="{00000000-0006-0000-0600-000031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F36</t>
        </r>
      </text>
    </comment>
    <comment ref="F35" authorId="0" shapeId="0" xr:uid="{00000000-0006-0000-0600-000032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mes actual menos saldo final ejercicio anterior cuenta 325</t>
        </r>
      </text>
    </comment>
    <comment ref="H35" authorId="0" shapeId="0" xr:uid="{00000000-0006-0000-0600-000033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F37</t>
        </r>
      </text>
    </comment>
    <comment ref="G37" authorId="0" shapeId="0" xr:uid="{00000000-0006-0000-0600-000034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G40+G41</t>
        </r>
      </text>
    </comment>
    <comment ref="H37" authorId="0" shapeId="0" xr:uid="{00000000-0006-0000-0600-000035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G39</t>
        </r>
      </text>
    </comment>
    <comment ref="G38" authorId="0" shapeId="0" xr:uid="{00000000-0006-0000-0600-000036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mes actual menos saldo final ejercicio anterior cuenta 331</t>
        </r>
      </text>
    </comment>
    <comment ref="H38" authorId="0" shapeId="0" xr:uid="{00000000-0006-0000-0600-000037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G40</t>
        </r>
      </text>
    </comment>
    <comment ref="G39" authorId="0" shapeId="0" xr:uid="{00000000-0006-0000-0600-000038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mes actual menos saldo final ejercicio anterior cuenta 332</t>
        </r>
      </text>
    </comment>
    <comment ref="H39" authorId="0" shapeId="0" xr:uid="{00000000-0006-0000-0600-000039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G41</t>
        </r>
      </text>
    </comment>
    <comment ref="D41" authorId="0" shapeId="0" xr:uid="{00000000-0006-0000-0600-00003A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D25+D27</t>
        </r>
      </text>
    </comment>
    <comment ref="E41" authorId="0" shapeId="0" xr:uid="{00000000-0006-0000-0600-00003B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E25+E32</t>
        </r>
      </text>
    </comment>
    <comment ref="F41" authorId="0" shapeId="0" xr:uid="{00000000-0006-0000-0600-00003C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F32</t>
        </r>
      </text>
    </comment>
    <comment ref="G41" authorId="0" shapeId="0" xr:uid="{00000000-0006-0000-0600-00003D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G39</t>
        </r>
      </text>
    </comment>
    <comment ref="H41" authorId="0" shapeId="0" xr:uid="{00000000-0006-0000-0600-00003E000000}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D43+E43+F43+G43</t>
        </r>
      </text>
    </comment>
  </commentList>
</comments>
</file>

<file path=xl/sharedStrings.xml><?xml version="1.0" encoding="utf-8"?>
<sst xmlns="http://schemas.openxmlformats.org/spreadsheetml/2006/main" count="1633" uniqueCount="776">
  <si>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</si>
  <si>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</si>
  <si>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</si>
  <si>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</si>
  <si>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</si>
  <si>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</si>
  <si>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</si>
  <si>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</si>
  <si>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</si>
  <si>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</si>
  <si>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</si>
  <si>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</si>
  <si>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</si>
  <si>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</si>
  <si>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</si>
  <si>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</si>
  <si>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</si>
  <si>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</si>
  <si>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</si>
  <si>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</si>
  <si>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</si>
  <si>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</si>
  <si>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Participaciones y Aportaciones</t>
  </si>
  <si>
    <t>Transferencias a la Seguridad Social</t>
  </si>
  <si>
    <t>Donativos</t>
  </si>
  <si>
    <t>Transferencias al Exterior</t>
  </si>
  <si>
    <t>Otros Ingresos y Beneficios</t>
  </si>
  <si>
    <t xml:space="preserve">Ingresos Financieros  </t>
  </si>
  <si>
    <t>Incremento por Variación de Inventarios</t>
  </si>
  <si>
    <t>Participaciones</t>
  </si>
  <si>
    <t>Disminución del Exceso de Estimaciones por Pérdida o Deterioro u Obsolescencia</t>
  </si>
  <si>
    <t>Aportaciones</t>
  </si>
  <si>
    <t>Disminución del Exceso de Provisiones</t>
  </si>
  <si>
    <t>Convenios</t>
  </si>
  <si>
    <t>Otros Ingresos y Beneficios Varios</t>
  </si>
  <si>
    <t>Intereses, Comisiones y Otros Gastos de la Deuda Pública</t>
  </si>
  <si>
    <t>Total de Ingresos y Otros Beneficios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</si>
  <si>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</si>
  <si>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</si>
  <si>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</si>
  <si>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</si>
  <si>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</si>
  <si>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</si>
  <si>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</si>
  <si>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</si>
  <si>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</si>
  <si>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</si>
  <si>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</si>
  <si>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</si>
  <si>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</si>
  <si>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</si>
  <si>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</si>
  <si>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Estado de Situación Financiera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</si>
  <si>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</si>
  <si>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</si>
  <si>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</si>
  <si>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</si>
  <si>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</si>
  <si>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</si>
  <si>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</si>
  <si>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</si>
  <si>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</si>
  <si>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</si>
  <si>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</si>
  <si>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</si>
  <si>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</si>
  <si>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</si>
  <si>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</si>
  <si>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</si>
  <si>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</si>
  <si>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</si>
  <si>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</si>
  <si>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</si>
  <si>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</si>
  <si>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</si>
  <si>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</si>
  <si>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</si>
  <si>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</si>
  <si>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</si>
  <si>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</si>
  <si>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</si>
  <si>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</si>
  <si>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</si>
  <si>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</si>
  <si>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</si>
  <si>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</si>
  <si>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</si>
  <si>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</si>
  <si>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</si>
  <si>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</si>
  <si>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</si>
  <si>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</si>
  <si>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</si>
  <si>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</si>
  <si>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</si>
  <si>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</si>
  <si>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</si>
  <si>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</si>
  <si>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</si>
  <si>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¡ERROR!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</si>
  <si>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</si>
  <si>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</si>
  <si>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</si>
  <si>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</si>
  <si>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</si>
  <si>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</si>
  <si>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</si>
  <si>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</si>
  <si>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</si>
  <si>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</si>
  <si>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</si>
  <si>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</si>
  <si>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</si>
  <si>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Estado de Cambios en la Situación Financiera</t>
  </si>
  <si>
    <t>Origen</t>
  </si>
  <si>
    <t>Aplicación</t>
  </si>
  <si>
    <t>Exceso o Insuficiencia en la Actualización de la Hacienda Pública/Patrimonio</t>
  </si>
  <si>
    <t>Sector:</t>
  </si>
  <si>
    <t>Fecha:</t>
  </si>
  <si>
    <t>Edo. Financiero</t>
  </si>
  <si>
    <t>EF</t>
  </si>
  <si>
    <t>Activo</t>
  </si>
  <si>
    <t>TOTAL DEL  ACTIVO</t>
  </si>
  <si>
    <t>Pasivo</t>
  </si>
  <si>
    <t>TOTAL DEL  PASIVO</t>
  </si>
  <si>
    <t>TOTAL DEL  PASIVO Y HACIENDA PÚBLICA / PATRIMONIO</t>
  </si>
  <si>
    <t>Elaboró</t>
  </si>
  <si>
    <t>Nombre:</t>
  </si>
  <si>
    <t>Cargo:</t>
  </si>
  <si>
    <t>Autorizó</t>
  </si>
  <si>
    <t>ECSF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</si>
  <si>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</si>
  <si>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</si>
  <si>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</si>
  <si>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</si>
  <si>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</si>
  <si>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</si>
  <si>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</si>
  <si>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</si>
  <si>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</si>
  <si>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</si>
  <si>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</si>
  <si>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</si>
  <si>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</si>
  <si>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</si>
  <si>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</si>
  <si>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</si>
  <si>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</si>
  <si>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</si>
  <si>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</si>
  <si>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</si>
  <si>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</si>
  <si>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</si>
  <si>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</si>
  <si>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</si>
  <si>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</si>
  <si>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</si>
  <si>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</si>
  <si>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</si>
  <si>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</si>
  <si>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Variación en la Hacienda Pública</t>
  </si>
  <si>
    <t>Hacienda Pública/Patrimonio Generado de Ejercicios Anteriores</t>
  </si>
  <si>
    <t>Hacienda Pública/Patrimonio Generado del Ejercicio</t>
  </si>
  <si>
    <t>TOTAL</t>
  </si>
  <si>
    <t xml:space="preserve">Aportaciones </t>
  </si>
  <si>
    <t>Actualización de la Hacienda Pública/Patrimonio</t>
  </si>
  <si>
    <t>Resultados del Ejercicio (Ahorro/Desahorro)</t>
  </si>
  <si>
    <t xml:space="preserve">Revalúos  </t>
  </si>
  <si>
    <t>Estado de Flujos de Efectivo</t>
  </si>
  <si>
    <t>Flujos de Efectivo de las Actividades de Gestión</t>
  </si>
  <si>
    <t xml:space="preserve">Flujos de Efectivo de las Actividades de Inversión </t>
  </si>
  <si>
    <t>Cuotas y Aportaciones de Seguridad Social</t>
  </si>
  <si>
    <t>Contribuciones de mejoras</t>
  </si>
  <si>
    <t xml:space="preserve">Otros Orígenes de Inversión 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</si>
  <si>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</si>
  <si>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</si>
  <si>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</si>
  <si>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</si>
  <si>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</si>
  <si>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Endeudamiento Neto</t>
  </si>
  <si>
    <t xml:space="preserve">   Interno</t>
  </si>
  <si>
    <t xml:space="preserve">   Externo</t>
  </si>
  <si>
    <t>Otros Orígenes de Financiamiento</t>
  </si>
  <si>
    <t>Transferencias al resto del Sector Público</t>
  </si>
  <si>
    <t xml:space="preserve">Subsidios y Subvenciones </t>
  </si>
  <si>
    <t>Servicios de la Deuda</t>
  </si>
  <si>
    <t>Otras Aplicaciones de Financiamiento</t>
  </si>
  <si>
    <t>Flujos netos de Efectivo por Actividades de Financiamiento</t>
  </si>
  <si>
    <t xml:space="preserve">Participaciones </t>
  </si>
  <si>
    <t xml:space="preserve">Incremento/Disminución Neta en el Efectivo y Equivalentes al Efectivo </t>
  </si>
  <si>
    <t>Otras Aplicaciones de Operación</t>
  </si>
  <si>
    <t>Flujos Netos de Efectivo por Actividades de Operación</t>
  </si>
  <si>
    <t>ACTIVO</t>
  </si>
  <si>
    <t>Efectivo</t>
  </si>
  <si>
    <t>Servicios personales por pagar a corto plazo</t>
  </si>
  <si>
    <t>Bancos / Tesoreria</t>
  </si>
  <si>
    <t>Proveedores por pagar a corto plazo</t>
  </si>
  <si>
    <t>Bancos / Dependencias y Otros</t>
  </si>
  <si>
    <t>Contratistas por obras públicas por pagar a corto plazo</t>
  </si>
  <si>
    <t>Inversiones (hasta 3 meses)</t>
  </si>
  <si>
    <t>Participaciones y aportaciones por pagar a corto plazo</t>
  </si>
  <si>
    <t>Fondos de afectación específica</t>
  </si>
  <si>
    <t>Transferencias otorgadas por pagar a corto plazo</t>
  </si>
  <si>
    <t>Depositos de fondos de terceros en garantia y/o administación</t>
  </si>
  <si>
    <t>Intereses, comisiones y otros gastos de la deuda pública por pagar a corto plazo</t>
  </si>
  <si>
    <t>Otros efectivos y equivalentes</t>
  </si>
  <si>
    <t>Retenciones y contribuciones por pagar a corto plazo</t>
  </si>
  <si>
    <t>Devoluciones de la ley de ingresos por pagar a corto plazo</t>
  </si>
  <si>
    <t>Inversiones financieras a corto plazo</t>
  </si>
  <si>
    <t>Otras cuentas por pagar a corto plazo</t>
  </si>
  <si>
    <t>Cuentas por cobrar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</si>
  <si>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</si>
  <si>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</si>
  <si>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</si>
  <si>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publicas por pagar a corto plazo</t>
  </si>
  <si>
    <t>Deudores por anticipos de la tesorería a corto plazo</t>
  </si>
  <si>
    <t>Préstamos otorgados a corto plazo</t>
  </si>
  <si>
    <t>Otros documentos por pagar a corto plazo</t>
  </si>
  <si>
    <t>Otros derechos a recibir efectivo o equivalentes a corto plazo</t>
  </si>
  <si>
    <t>Porción a corto plazo de la deuda publica</t>
  </si>
  <si>
    <t>Anticipo a proveedores por adquisición de bienes y prestación de servicios a corto plazo</t>
  </si>
  <si>
    <t>Porción a corto plazo de arrendamiento financiero</t>
  </si>
  <si>
    <t>Anticipo a proveedores por adquisición de bienes inmuebles y muebles a corto plazo</t>
  </si>
  <si>
    <t>Anticipo a proveedores por adquisición de bienes intangibles a corto plazo</t>
  </si>
  <si>
    <t>Ingresos cobrados por adelantado a corto plazo</t>
  </si>
  <si>
    <t>Intereses cobrados por adelantado a corto plazo</t>
  </si>
  <si>
    <t>Anticipo a contratistas por obras públicas a corto plazo</t>
  </si>
  <si>
    <t>Otros pasivos diferidos a corto plazo</t>
  </si>
  <si>
    <t>Otros derechos a recibir bienes o servicios a corto plazo</t>
  </si>
  <si>
    <t>Inventarios</t>
  </si>
  <si>
    <t>Inventario de mercancias por venta</t>
  </si>
  <si>
    <t>Fondos en garantía a corto plazo</t>
  </si>
  <si>
    <t>Inventario de mercancias  terminadas</t>
  </si>
  <si>
    <t>Fondos en administración de corto plazo</t>
  </si>
  <si>
    <t>Inventario de mercancias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</si>
  <si>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</si>
  <si>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</si>
  <si>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</si>
  <si>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</si>
  <si>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</si>
  <si>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Valores y bienes en garantía a corto plazo</t>
  </si>
  <si>
    <t>Estimación para cuentas incobrables por derechos a recibir efectivos o equivalentes</t>
  </si>
  <si>
    <t>Provisiones para demandas y juicios a corto plazo</t>
  </si>
  <si>
    <t>Estimación por deterioro de inventarios</t>
  </si>
  <si>
    <t>Provisiones para contigencias a corto plazo</t>
  </si>
  <si>
    <t>Otras provisiones a corto plazo</t>
  </si>
  <si>
    <t>Valores en garantía</t>
  </si>
  <si>
    <t>Bienes en garantía (Excluye depósitos de fondo)</t>
  </si>
  <si>
    <t>Ingresos por clasificar</t>
  </si>
  <si>
    <t>Bienes derivados de embargos, decomisos, aseguramientos y dación en pago</t>
  </si>
  <si>
    <t>Recaudación por participar</t>
  </si>
  <si>
    <t>Otros pasivos circulantes</t>
  </si>
  <si>
    <t>Adquisición con fondos de terceros</t>
  </si>
  <si>
    <t>Bajo protesta de decir la verdad declaramos que los Estados Financieros y sus Notas son razonablemente correctos y responsabilidad del emisor.</t>
  </si>
  <si>
    <t>Pesos</t>
  </si>
  <si>
    <t xml:space="preserve">                Subtotal a Corto Plazo</t>
  </si>
  <si>
    <t xml:space="preserve">Aprovechamientos </t>
  </si>
  <si>
    <t>Ingresos por Venta de Bienes y Prestación de Servicios</t>
  </si>
  <si>
    <t xml:space="preserve">Participaciones, Aportaciones, Convenios, Incentivos Derivados </t>
  </si>
  <si>
    <t>de la Colaboración Fiscal, Fondos Distintos de Aportaciones,</t>
  </si>
  <si>
    <t>Transferencias, Asignaciones, Subsidios y Subvenciones, y</t>
  </si>
  <si>
    <t>de la Colaboración Fiscal, Fondos Distintos de Aportaciones</t>
  </si>
  <si>
    <t>Productos</t>
  </si>
  <si>
    <t>Aprovechamientos</t>
  </si>
  <si>
    <t>Participaciones, Aportaciones, Convenios, Incentivos Derivados de la Colaboración Fiscal y Fondos Distintos de Aportaciones</t>
  </si>
  <si>
    <t xml:space="preserve">Transferencias, Asignaciones, Subsidios y Subvenciones y Pensiones y Jubilaciones </t>
  </si>
  <si>
    <t>Efectivo y Equivalente al Efectivo al Inicio del Ejercicio</t>
  </si>
  <si>
    <t>Efectivo y Equivalente al Efectivo al Final del Ejercicio</t>
  </si>
  <si>
    <t>Hacienda Pública/Patrimonio Neto Final 2019</t>
  </si>
  <si>
    <t>Hacienda Pública/Patrimonio Contribuido Neto 2019</t>
  </si>
  <si>
    <t>Hacienda Pública/Patrimonio Generado Neto 2019</t>
  </si>
  <si>
    <t>Exceso o Insuficiencia en la Actualización de la Hacienda Pública/Patrimonio Neto 2019</t>
  </si>
  <si>
    <t>Cambios en la Hacienda Pública/Patrimonio Contribuido Neto 2020</t>
  </si>
  <si>
    <t>Variaciones de la Hacienda Pública/Patrimonio Generado Neto 2020</t>
  </si>
  <si>
    <t>Cambios en el Exceso o Insuficiencia en la Actualización de la Hacienda Pública/Patrimonio Neto 2020</t>
  </si>
  <si>
    <t>Hacienda Pública/Patrimonio Neto Final 2020</t>
  </si>
  <si>
    <t>Estado de Situación Financiera Detallado-LDF</t>
  </si>
  <si>
    <t>u Obsolescencia</t>
  </si>
  <si>
    <t xml:space="preserve">Transferencias a Fideicomisos, Mandatos y Contratos </t>
  </si>
  <si>
    <t>Análogos</t>
  </si>
  <si>
    <t xml:space="preserve">Aumento por Insuficiencia de Estimaciones por Pérdida o </t>
  </si>
  <si>
    <t>Deterioro y Obsolescencia</t>
  </si>
  <si>
    <t xml:space="preserve">Estimaciones, Depreciaciones, Deterioros, </t>
  </si>
  <si>
    <t>Obsolescencia y Amortizaciones</t>
  </si>
  <si>
    <t xml:space="preserve">Al 31 de diciembre de 2020 y al 31 de diciembre de 2019 </t>
  </si>
  <si>
    <t>Del 1 de enero al 31 de diciembre de 2020</t>
  </si>
  <si>
    <t>Del 1 de enero al 31 de diciembre de 2020 y del 01 de enero al 31 de diciembre de 2019</t>
  </si>
  <si>
    <t>SE</t>
  </si>
  <si>
    <t>Informe Pasivos Contingentes</t>
  </si>
  <si>
    <t xml:space="preserve">Ente Público:                                                                                     </t>
  </si>
  <si>
    <t>NO APLICA</t>
  </si>
  <si>
    <t>Informe Analítico de Obligaciones Diferentes de Financiamientos</t>
  </si>
  <si>
    <t>Denominación de las Obligaciones Diferentes de Financiamiento</t>
  </si>
  <si>
    <t>Fecha del Contrato</t>
  </si>
  <si>
    <t>Fecha de Inicio de operacion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</si>
  <si>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</si>
  <si>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</si>
  <si>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</si>
  <si>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</si>
  <si>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la inversión</t>
  </si>
  <si>
    <t>Monto pagado de la Inversión al 31 de diciembre del 2017</t>
  </si>
  <si>
    <t>Saldo pendiente por pagar de la inversión del 31 de Diciembre del 2016</t>
  </si>
  <si>
    <t>Monto pagado de la inversión actualizado al 31 de diciembre del 2017</t>
  </si>
  <si>
    <t>Informe Analítico de la Deuda Pública y Otros Pasivos - LDF</t>
  </si>
  <si>
    <t xml:space="preserve">Denominación de la Deuda Pública y Otros Pasivos (c) </t>
  </si>
  <si>
    <t>Saldo al 31 de diciembre de 2016 (d)</t>
  </si>
  <si>
    <t>Disposiciones
del Periodo (e)</t>
  </si>
  <si>
    <t>Amortizaciones
del Periodo (f)</t>
  </si>
  <si>
    <t>Revaluaciones,
Reclasificaciones
y Otros Ajustes (g)</t>
  </si>
  <si>
    <t>Saldo Final
del Periodo
(h)
h=d+e-f+g</t>
  </si>
  <si>
    <t>Pago de
Intereses del
Periodo (i)</t>
  </si>
  <si>
    <t>Pago de
Comisiones y
demás costos
asociados durante
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</si>
  <si>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</si>
  <si>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</si>
  <si>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</si>
  <si>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</si>
  <si>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</si>
  <si>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</si>
  <si>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</si>
  <si>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</si>
  <si>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</si>
  <si>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</si>
  <si>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 Pasivos
(3=1+2)</t>
  </si>
  <si>
    <t>4. Deuda Contingente * (informativo)</t>
  </si>
  <si>
    <t>A.</t>
  </si>
  <si>
    <t>B.</t>
  </si>
  <si>
    <t>C.</t>
  </si>
  <si>
    <t>5. Valor de Instrumentos Bono Cupón Cero ** (Informativo)</t>
  </si>
  <si>
    <t>*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</si>
  <si>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 xml:space="preserve">** Se refiere al valor del Bono Cupón Cero que respalda el pago de los créditos asociados al mismo (Activo). </t>
  </si>
  <si>
    <t>Obligaciones a Corto Plazo (k)</t>
  </si>
  <si>
    <t>Monto
Contratado (l)</t>
  </si>
  <si>
    <t>Plazo Pactado (m)</t>
  </si>
  <si>
    <t>Tasa de Interés
(n)</t>
  </si>
  <si>
    <t>Comisiones y
Costos
Relacionados (o)</t>
  </si>
  <si>
    <t>Tasa Efectiva
(p)</t>
  </si>
  <si>
    <t>6. Obligaciones a Corto Plazo</t>
  </si>
  <si>
    <t>Iinformativo)</t>
  </si>
  <si>
    <t>Poder Ejecutivo / Legistivo / Judicial / Autónomos / Sector Paraestatal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</si>
  <si>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</si>
  <si>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</si>
  <si>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</si>
  <si>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</si>
  <si>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</si>
  <si>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</si>
  <si>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</si>
  <si>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</si>
  <si>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</si>
  <si>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</si>
  <si>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</si>
  <si>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</si>
  <si>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</si>
  <si>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</si>
  <si>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</si>
  <si>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Corriente</t>
  </si>
  <si>
    <t>Capital</t>
  </si>
  <si>
    <t>Ingresos por Ventas de Bienes y Servicios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</si>
  <si>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</si>
  <si>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</si>
  <si>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</si>
  <si>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</si>
  <si>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</si>
  <si>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</si>
  <si>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</si>
  <si>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</si>
  <si>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</si>
  <si>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Poder Ejecutivo / Legislativo / Judicial /Autónomos / Sector Paraestatal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</si>
  <si>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</si>
  <si>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</si>
  <si>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</si>
  <si>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</si>
  <si>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</si>
  <si>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</si>
  <si>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</si>
  <si>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</si>
  <si>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</si>
  <si>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</si>
  <si>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Poder Ejecutivo / Legislativo / Judicial / Autónomo / Sector Paraestatal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</si>
  <si>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</si>
  <si>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</si>
  <si>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</si>
  <si>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</si>
  <si>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</si>
  <si>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Clasificación por Objeto del Gsto (Capítulo y Concepto)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</si>
  <si>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</si>
  <si>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</si>
  <si>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</si>
  <si>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</si>
  <si>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</si>
  <si>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</si>
  <si>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</si>
  <si>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</si>
  <si>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</si>
  <si>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</si>
  <si>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</si>
  <si>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</si>
  <si>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</si>
  <si>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</si>
  <si>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</si>
  <si>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</si>
  <si>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</si>
  <si>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</si>
  <si>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</si>
  <si>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</si>
  <si>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</si>
  <si>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</si>
  <si>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</si>
  <si>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</si>
  <si>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</si>
  <si>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</si>
  <si>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</si>
  <si>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</si>
  <si>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</si>
  <si>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</si>
  <si>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</si>
  <si>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</si>
  <si>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</si>
  <si>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</si>
  <si>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</si>
  <si>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</si>
  <si>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</si>
  <si>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</si>
  <si>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</si>
  <si>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</si>
  <si>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</si>
  <si>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</si>
  <si>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</si>
  <si>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</si>
  <si>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</si>
  <si>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</si>
  <si>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</si>
  <si>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</si>
  <si>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</si>
  <si>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</si>
  <si>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</si>
  <si>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</si>
  <si>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</si>
  <si>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</si>
  <si>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</si>
  <si>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</si>
  <si>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</si>
  <si>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</si>
  <si>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</si>
  <si>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</si>
  <si>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</si>
  <si>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</si>
  <si>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</si>
  <si>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</si>
  <si>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</si>
  <si>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</si>
  <si>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</si>
  <si>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</si>
  <si>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</si>
  <si>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</si>
  <si>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</si>
  <si>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</si>
  <si>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</si>
  <si>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</si>
  <si>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</si>
  <si>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</si>
  <si>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</si>
  <si>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</si>
  <si>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</si>
  <si>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</si>
  <si>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</si>
  <si>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</si>
  <si>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</si>
  <si>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</si>
  <si>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</si>
  <si>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</si>
  <si>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</si>
  <si>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</si>
  <si>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</si>
  <si>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</si>
  <si>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</si>
  <si>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</si>
  <si>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</si>
  <si>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</si>
  <si>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</si>
  <si>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Poder Ejecutivo / Legislativo / Judicial / Autónomo / Sector Paraestatl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</si>
  <si>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</si>
  <si>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</si>
  <si>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</si>
  <si>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</si>
  <si>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</si>
  <si>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</si>
  <si>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</si>
  <si>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</si>
  <si>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</si>
  <si>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</si>
  <si>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</si>
  <si>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</si>
  <si>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</si>
  <si>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</si>
  <si>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</si>
  <si>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</si>
  <si>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</si>
  <si>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</si>
  <si>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</si>
  <si>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</si>
  <si>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</si>
  <si>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</si>
  <si>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</si>
  <si>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</si>
  <si>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</si>
  <si>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</si>
  <si>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</si>
  <si>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</si>
  <si>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</si>
  <si>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</si>
  <si>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</si>
  <si>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</si>
  <si>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</si>
  <si>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</si>
  <si>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</si>
  <si>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</si>
  <si>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</si>
  <si>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</si>
  <si>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</si>
  <si>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</si>
  <si>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</si>
  <si>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</si>
  <si>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</si>
  <si>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</si>
  <si>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</si>
  <si>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</si>
  <si>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</si>
  <si>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</si>
  <si>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</si>
  <si>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Relación de Bienes Muebles que Componen el Patrimonio</t>
  </si>
  <si>
    <t>Código</t>
  </si>
  <si>
    <t>Descripción del Bien Mueble</t>
  </si>
  <si>
    <t>Valor en libros</t>
  </si>
  <si>
    <t>Relación de Bienes Inmuebles que Componen el Patrimonio</t>
  </si>
  <si>
    <t>Descripción del Bien Inmueble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</si>
  <si>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</si>
  <si>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</si>
  <si>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</si>
  <si>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</si>
  <si>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</si>
  <si>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Gobierno del Estado de Chihuahua</t>
  </si>
  <si>
    <t>Del X de            al XX de                   de 20XN y del X de                al XX de                     de 20XN-1</t>
  </si>
  <si>
    <t>CRITERIOS</t>
  </si>
  <si>
    <t>20XN</t>
  </si>
  <si>
    <t>20XN-1</t>
  </si>
  <si>
    <t>Flujos de Efectivo de las Actividades de Operación</t>
  </si>
  <si>
    <t>Flujos de Efectivo de las Actividades de Inversión</t>
  </si>
  <si>
    <t xml:space="preserve"> SF 411</t>
  </si>
  <si>
    <t>Dif 123  SF-SI</t>
  </si>
  <si>
    <t>SF 412</t>
  </si>
  <si>
    <t>Dif 124 SF-SI</t>
  </si>
  <si>
    <t>SF 413</t>
  </si>
  <si>
    <t>Otros Orígenes de Inversión</t>
  </si>
  <si>
    <t>Dif 121-125 SF-SI</t>
  </si>
  <si>
    <t>SF 414</t>
  </si>
  <si>
    <t>SF 415</t>
  </si>
  <si>
    <t>Productos de Tipo Corriente</t>
  </si>
  <si>
    <t>SF 416</t>
  </si>
  <si>
    <t>Aprovechamientos de Tipo Corriente</t>
  </si>
  <si>
    <t>SF 417</t>
  </si>
  <si>
    <t>Ingresos por Venta de Bienes y Servicios</t>
  </si>
  <si>
    <t>SF 419</t>
  </si>
  <si>
    <t xml:space="preserve">Ingresos no Comprendidos en las Fracciones de la Ley de Ingresos Causados en </t>
  </si>
  <si>
    <t>Ejercicios Fiscales Anteriores Pendientes de Liquidación o Pago</t>
  </si>
  <si>
    <t>SF 421</t>
  </si>
  <si>
    <t>SF 422</t>
  </si>
  <si>
    <t>Transferencias, Asignaciones y Subsidios y Otras Ayudas</t>
  </si>
  <si>
    <t>SF 43</t>
  </si>
  <si>
    <t>SF 511</t>
  </si>
  <si>
    <t>Interno</t>
  </si>
  <si>
    <t>Dif 212-213-214-222-223  SI-SF</t>
  </si>
  <si>
    <t>SF 512</t>
  </si>
  <si>
    <t>Externo</t>
  </si>
  <si>
    <t>SF 513</t>
  </si>
  <si>
    <t xml:space="preserve">Dif 112-113-114-115-116-119-122-126-127-128-129-211-215-216-217-219-221-224-225-226-311-312-313-321-322-323-324-325-331-332  </t>
  </si>
  <si>
    <t>SF 521</t>
  </si>
  <si>
    <t>SF 522</t>
  </si>
  <si>
    <t>SF 523</t>
  </si>
  <si>
    <t>SF 524</t>
  </si>
  <si>
    <t>SF 525</t>
  </si>
  <si>
    <t>SF 526</t>
  </si>
  <si>
    <t xml:space="preserve">Dif 112-113-114-115-116-119-122-126-127-128-129-211-215-216-217-219-221-224-225-226-311-312-313-322-323-324-325-331-332  mas SF 55 y SF 56 </t>
  </si>
  <si>
    <t>SF 527</t>
  </si>
  <si>
    <t>SF 528</t>
  </si>
  <si>
    <t>SF 529</t>
  </si>
  <si>
    <t>SF 531</t>
  </si>
  <si>
    <t>Incremento/Disminución Neta en el Efectivo y Equivalentes al Efectivo</t>
  </si>
  <si>
    <t>SF 532</t>
  </si>
  <si>
    <t>SF 533</t>
  </si>
  <si>
    <t>SF 54</t>
  </si>
  <si>
    <t>Efectivo y Equivalentes al Efectivo al Inicio del Ejercicio</t>
  </si>
  <si>
    <t>SI   111</t>
  </si>
  <si>
    <t>Efectivo y Equivalentes al Efectivo al Final del Ejercicio</t>
  </si>
  <si>
    <t>SF 111</t>
  </si>
  <si>
    <t>Con opcion de poner y/o quitar Leyenda</t>
  </si>
  <si>
    <t>ORIGEN</t>
  </si>
  <si>
    <t>Con opcion de poner y/o quitar firmas</t>
  </si>
  <si>
    <t>Disminucion de Activo</t>
  </si>
  <si>
    <t>SF-SI</t>
  </si>
  <si>
    <t>NEGATIVO</t>
  </si>
  <si>
    <t>Periodos    DESDE    HASTA    en los dos años</t>
  </si>
  <si>
    <t>Aumento Pasivo</t>
  </si>
  <si>
    <t>SI-SF</t>
  </si>
  <si>
    <t>En PDF y Excel</t>
  </si>
  <si>
    <t>Aumento Patrimonio</t>
  </si>
  <si>
    <t>APLICACIÓN</t>
  </si>
  <si>
    <t>Aumento Activo</t>
  </si>
  <si>
    <t>POSITIVO</t>
  </si>
  <si>
    <t>Disminucion Pasivo</t>
  </si>
  <si>
    <t>Disminucion Patrimonio</t>
  </si>
  <si>
    <t>Cuenta Pública 2020</t>
  </si>
  <si>
    <t>Junta Rural de Agua y Saneamiento de Creel</t>
  </si>
  <si>
    <t>Del 1 de enero al 31 de diciembre 2020</t>
  </si>
  <si>
    <t>FAX HP 1040</t>
  </si>
  <si>
    <t>MULTIFUNCIONAL HP F4280</t>
  </si>
  <si>
    <t xml:space="preserve">IMPRESORA HP LASERJET P3010 SERIES PCL 6 </t>
  </si>
  <si>
    <t>MINIPRINTER SAMSUNG (CERTIFICADORA)</t>
  </si>
  <si>
    <t>HORNO MICROONDAS WHIRLPOOL</t>
  </si>
  <si>
    <t>SILLA EJECUTIVA MARBELLA</t>
  </si>
  <si>
    <t>SILLA APILABLE COSTA RICA</t>
  </si>
  <si>
    <t xml:space="preserve">DISPENSADOR DE AGUA </t>
  </si>
  <si>
    <t>ESCRITORIO PLEGABLE PORTATIL CULTURA</t>
  </si>
  <si>
    <t>ESCRITORIO MELAMINA CUBICULOS</t>
  </si>
  <si>
    <t>ESCRITORIO WENGUE BALA (PRESIDENTE)</t>
  </si>
  <si>
    <t>ESCRITORIO WENGUE BOTE (TESORERIA)</t>
  </si>
  <si>
    <t>SILLA CAJERO  S/BRAZOS</t>
  </si>
  <si>
    <t>SILLA EJECUTIVA TELA (PRESIDENCIA)</t>
  </si>
  <si>
    <t>BANCA AIRPORT 3 PLAZAS  RECEPCION</t>
  </si>
  <si>
    <t>ARCHIVERO METALICO 4 GAVETAS</t>
  </si>
  <si>
    <t>SILLA DE TRABAJO SIN BRAZOS (TESORERIA)</t>
  </si>
  <si>
    <t xml:space="preserve">CAJA FUERTE COMBINACION </t>
  </si>
  <si>
    <t>CELULAR PIXCEL FORCE</t>
  </si>
  <si>
    <t>IMPRESORA HP LASER M521DN</t>
  </si>
  <si>
    <t>CULTURA DEL AGUA</t>
  </si>
  <si>
    <t>MOBILIARIO DE OFICINA</t>
  </si>
  <si>
    <t>PC ESCRITORIO DELL VOSTRO</t>
  </si>
  <si>
    <t>EQUIPO DE COMPUTO (SALDO GLOBAL)</t>
  </si>
  <si>
    <t>COMPUTADORA DELL OPTIPLEX 9020</t>
  </si>
  <si>
    <t>COMPUTADORA ARMADA P/CAJA GIGABYTE</t>
  </si>
  <si>
    <t>COMPUTADORA THINK SERVER</t>
  </si>
  <si>
    <t>DODGE RAM BLANCA 2010</t>
  </si>
  <si>
    <t>DODGE RAM AZUL 1999</t>
  </si>
  <si>
    <t>JEEP WRANGLER 2004</t>
  </si>
  <si>
    <t>CHEVROLET SILVERADO 2010</t>
  </si>
  <si>
    <t>MAQUINARIA Y EQUIPO</t>
  </si>
  <si>
    <t>HERRAMIENTA MENOR</t>
  </si>
  <si>
    <t>EQUIPO DE RADIO Y COMUNICACION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</si>
  <si>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</si>
  <si>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</si>
  <si>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</si>
  <si>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</si>
  <si>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</si>
  <si>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</si>
  <si>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</si>
  <si>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</si>
  <si>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</si>
  <si>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</si>
  <si>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</si>
  <si>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</si>
  <si>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</si>
  <si>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</si>
  <si>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</si>
  <si>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</si>
  <si>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</si>
  <si>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</si>
  <si>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</si>
  <si>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</si>
  <si>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</si>
  <si>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</si>
  <si>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</si>
  <si>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</si>
  <si>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</si>
  <si>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</si>
  <si>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</si>
  <si>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</si>
  <si>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</si>
  <si>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</si>
  <si>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</si>
  <si>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</si>
  <si>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</si>
  <si>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</si>
  <si>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</si>
  <si>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</si>
  <si>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</si>
  <si>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</si>
  <si>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</si>
  <si>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</si>
  <si>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</si>
  <si>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</si>
  <si>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</si>
  <si>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</si>
  <si>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</si>
  <si>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</si>
  <si>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</si>
  <si>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</si>
  <si>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</si>
  <si>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</si>
  <si>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</si>
  <si>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</si>
  <si>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</si>
  <si>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</si>
  <si>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</si>
  <si>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</si>
  <si>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</si>
  <si>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</si>
  <si>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TERRENOS DE POZOS</t>
  </si>
  <si>
    <t>TERRENO-OFICINA</t>
  </si>
  <si>
    <t>TERRENO PLANTA TRATADORA</t>
  </si>
  <si>
    <t>VIVIENDAS</t>
  </si>
  <si>
    <t>EDIFICIO NO HABITACIONAL-OFICINA</t>
  </si>
  <si>
    <t>EDIFICIOS NO HABITACIONALES PLANTAS DE OSMOSIS</t>
  </si>
  <si>
    <t>INFRAESTRUCTURA  POZOS</t>
  </si>
  <si>
    <t>MICROMEDICION-INF. HIDRAULICA</t>
  </si>
  <si>
    <t>MACROMEDICION-INF. HIDRAULICA</t>
  </si>
  <si>
    <t>RED DE CONDUCCION</t>
  </si>
  <si>
    <t>EQUIPO DE BOMBEO-INF. HIDRAULICA</t>
  </si>
  <si>
    <t>TANQUES DE ALMACENAMIENTO-INF. HIDRAULICA</t>
  </si>
  <si>
    <t>EQUIPO DE CLORACION-INF. HIDRAULICA</t>
  </si>
  <si>
    <t>RED DE DISTRIBUCION DE AGUA POTABLE-INF. HIDRAULIC</t>
  </si>
  <si>
    <t>RED ALCANTARILLADO-INF. ALCANTARILLADO</t>
  </si>
  <si>
    <t>PLANTA DE TRATAMIENTO DE AGUA BOCOYNA</t>
  </si>
  <si>
    <t>TANQ ALMACEN, RED COND Y EQ SOLAR PITORREAL</t>
  </si>
  <si>
    <t>CONSTRUCCION 2DA ETAPA ACUED SN JUAN-BOCOYNA-CREEL</t>
  </si>
  <si>
    <t>PROY CONEXION PILA ELEVACION-CRISTO REY</t>
  </si>
  <si>
    <t>'3ER ETAPA ACUEDUCTO SN JUANITO-SN RAFAEL</t>
  </si>
  <si>
    <t>TANQUE SUPERFICIAL SAN JUANITO</t>
  </si>
  <si>
    <t>GALERIA FILTRANTE SANTA ELENA</t>
  </si>
  <si>
    <t>CAPTACION, CONDUCCION ROCHIVO, BOCOYNA</t>
  </si>
  <si>
    <t>CAPTACION, CONDUCCION LAS CARRETAS MPIO BOCOYNA</t>
  </si>
  <si>
    <t>EQ DOSIFICADOR GAS CLORO AGUATOS</t>
  </si>
  <si>
    <t>GALERIA CONDUCCION Y DISTRIBUCION TALLARACHI</t>
  </si>
  <si>
    <t>EQUIPO BOMBEO COMPLETO GA</t>
  </si>
  <si>
    <t>OBRA SITURIACHI - CREEL</t>
  </si>
  <si>
    <t>PROYECTO INTEGRAL DE AGUA, ALCANT Y SANEAMIENTO</t>
  </si>
  <si>
    <t>TRAMO GUPITARE-CREEL</t>
  </si>
  <si>
    <t>'5TA ETAPA DEL ACUEDUCTO (TRAMO AGUATOS CREEL)</t>
  </si>
  <si>
    <t>JCAS APAZU 147 ACUEDUCTO (TRAMO CREEL-SANCHEZ)</t>
  </si>
  <si>
    <t>JCAS APAZU 121 SISTEMA DE AGUA POTABLE EN CREEL</t>
  </si>
  <si>
    <t>JCAS APAZU 148 SISTEMA DE POTABILIZACION CREEL</t>
  </si>
  <si>
    <t>JCAS APAZU A019-2009</t>
  </si>
  <si>
    <t>JCAS APAZU AL-A013-2009 EQ DOSIF GAS CLORO CREEL</t>
  </si>
  <si>
    <t>JCAS-APAZU-AL A018-2009</t>
  </si>
  <si>
    <t>JCAS-RP/FEDERAL-01 PROY AGUA SN JOSE DE GUACAYVO</t>
  </si>
  <si>
    <t>TELEMETRIA REBOMBEO TQUE ELEVACION A C. REY</t>
  </si>
  <si>
    <t>'163-2012-N140-JCAS- PROSSAPYS INTER TQUE BABUREACH</t>
  </si>
  <si>
    <t>'178-2012-N155-JCAS-PROSSAPYS  OBRAS EN NACAYVO</t>
  </si>
  <si>
    <t>'163-2012-N140-JCAS-PROSSAPYS OBRAS EN BABUREACHI</t>
  </si>
  <si>
    <t>'094-2013-N83-JCAS-PROSSAPYS ALCANT PANALACHI</t>
  </si>
  <si>
    <t>'094-2013-N83-JCAS PROSSAPYS SOJAHUACHI</t>
  </si>
  <si>
    <t xml:space="preserve">'231-2013-N208-JCAS-PROSSAPYS </t>
  </si>
  <si>
    <t>'154-2013-N142-JCAS-PROSSAPYS</t>
  </si>
  <si>
    <t>'237-2013-AD-JCAS-PROSSAPYS TANQUE SAN ELIAS</t>
  </si>
  <si>
    <t>'093-2014-N93-INV-JCAS-PROSSAPYS POZO EN SISOGUICHI</t>
  </si>
  <si>
    <t xml:space="preserve">'076-2014-N76-JCAS-APAZU AGUA POTABLE CREEL </t>
  </si>
  <si>
    <t>'020-2014-N20-JCAS-PROSSAPYS REPECHIQUE</t>
  </si>
  <si>
    <t>'020-2014-N20-JCAS PROSSAPYS RESONACHI</t>
  </si>
  <si>
    <t>'168-2014-EST-JCAS-PDZP PANALACHI</t>
  </si>
  <si>
    <t>'124-2015-N151-JCAS-APAZU SISTEMA INTEGRAL CREEL</t>
  </si>
  <si>
    <t xml:space="preserve">'119-2015-X120-CP-JCAS-PROSSAPYS HUECHOUETAVO </t>
  </si>
  <si>
    <t>'033-2015-N33-JCAS-PROTAR, PLANTA TRATAMIENTO SISOG</t>
  </si>
  <si>
    <t>'162-2015-N191-JCAS-APAZU COLECTOR ARROYO CREEL</t>
  </si>
  <si>
    <t>'055-2016-INV-JCAS-APAUR DESCARGAS CREEL</t>
  </si>
  <si>
    <t>'058-2018-EST017-JCAS-RP</t>
  </si>
  <si>
    <t>+'EA '!C1:I1</t>
  </si>
  <si>
    <t>2022</t>
  </si>
  <si>
    <t>2021</t>
  </si>
  <si>
    <t>Del 1 de enero al 31 de Marzo de 2020</t>
  </si>
  <si>
    <t>SCOTIABANCK</t>
  </si>
  <si>
    <t>Junta Municipal de Agua y Saneamiento de Guachochi</t>
  </si>
  <si>
    <t>JUNTA MUNICIPAL DE AGUA Y SANEAMIENTO DE GUACHOCHI</t>
  </si>
  <si>
    <t>Junta Rural de Agua y Saneamiento de Guachochi</t>
  </si>
  <si>
    <t>Del 01 de enero al 30 de Septiembre de 2022 y del 01 de enero al 31 de Diciembre  de 2021</t>
  </si>
  <si>
    <t>Del 1 de enero al 31 de Septiembre de 2022 y del 01 de enero al 31 de Diciembre  de 2021</t>
  </si>
  <si>
    <t>Del 1 de enero al 30 de Septiembre 2022</t>
  </si>
  <si>
    <t>Cuenta Pública 2022</t>
  </si>
  <si>
    <t>Declaro bajo protesta de decir la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</si>
</sst>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General_)"/>
    <numFmt numFmtId="167" formatCode="0_ ;\-0\ "/>
    <numFmt numFmtId="168" formatCode="_(&quot;$&quot;* #,##0_);_(&quot;$&quot;* \(#,##0\);_(&quot;$&quot;* &quot;-&quot;??_);_(@_)"/>
    <numFmt numFmtId="169" formatCode="_-&quot;$&quot;* #,##0_-;\-&quot;$&quot;* #,##0_-;_-&quot;$&quot;* &quot;-&quot;??_-;_-@_-"/>
    <numFmt numFmtId="170" formatCode="_-* #,##0_-;\-* #,##0_-;_-* &quot;-&quot;??_-;_-@_-"/>
    <numFmt numFmtId="171" formatCode="#,##0.00;[Red]#,##0.00"/>
  </numFmts>
  <fonts count="60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sz val="14"/>
      <color rgb="FFFF0000"/>
      <name val="Arial"/>
      <family val="2"/>
    </font>
    <font>
      <i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00000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Soberana Sans"/>
    </font>
    <font>
      <b/>
      <sz val="11"/>
      <color theme="1"/>
      <name val="Calibri"/>
      <family val="2"/>
      <scheme val="minor"/>
    </font>
    <font>
      <b/>
      <i/>
      <sz val="9"/>
      <color theme="0"/>
      <name val="Arial"/>
      <family val="2"/>
    </font>
    <font>
      <i/>
      <sz val="9"/>
      <color indexed="8"/>
      <name val="Arial"/>
      <family val="2"/>
    </font>
    <font>
      <b/>
      <vertAlign val="superscript"/>
      <sz val="9"/>
      <name val="Arial"/>
      <family val="2"/>
    </font>
    <font>
      <sz val="9"/>
      <color indexed="8"/>
      <name val="Arial"/>
      <family val="2"/>
    </font>
    <font>
      <i/>
      <sz val="9"/>
      <color theme="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theme="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1">
    <xf numFmtId="0" fontId="0" fillId="0" borderId="0"/>
    <xf numFmtId="166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930">
    <xf numFmtId="0" fontId="0" fillId="0" borderId="0" xfId="0"/>
    <xf numFmtId="167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43" fontId="5" fillId="4" borderId="0" xfId="2" applyFont="1" applyFill="1" applyBorder="1"/>
    <xf numFmtId="43" fontId="23" fillId="4" borderId="0" xfId="2" applyFont="1" applyFill="1" applyBorder="1" applyAlignment="1">
      <alignment horizontal="right" vertical="top"/>
    </xf>
    <xf numFmtId="43" fontId="5" fillId="4" borderId="0" xfId="2" applyFont="1" applyFill="1" applyBorder="1" applyAlignment="1">
      <alignment vertical="top"/>
    </xf>
    <xf numFmtId="0" fontId="27" fillId="4" borderId="0" xfId="0" applyFont="1" applyFill="1"/>
    <xf numFmtId="0" fontId="5" fillId="4" borderId="0" xfId="0" applyFont="1" applyFill="1"/>
    <xf numFmtId="0" fontId="5" fillId="0" borderId="0" xfId="0" applyNumberFormat="1" applyFont="1" applyFill="1" applyBorder="1" applyAlignment="1" applyProtection="1">
      <alignment horizontal="left" vertical="top"/>
    </xf>
    <xf numFmtId="0" fontId="13" fillId="0" borderId="0" xfId="0" applyFont="1"/>
    <xf numFmtId="49" fontId="5" fillId="0" borderId="4" xfId="0" applyNumberFormat="1" applyFont="1" applyFill="1" applyBorder="1" applyAlignment="1" applyProtection="1">
      <alignment vertical="top" wrapText="1"/>
    </xf>
    <xf numFmtId="49" fontId="2" fillId="0" borderId="0" xfId="0" applyNumberFormat="1" applyFont="1" applyFill="1" applyBorder="1" applyAlignment="1" applyProtection="1">
      <alignment horizontal="center" vertical="top" wrapText="1"/>
    </xf>
    <xf numFmtId="49" fontId="2" fillId="0" borderId="4" xfId="0" applyNumberFormat="1" applyFont="1" applyFill="1" applyBorder="1" applyAlignment="1" applyProtection="1">
      <alignment horizontal="center" vertical="top" wrapText="1"/>
    </xf>
    <xf numFmtId="49" fontId="5" fillId="0" borderId="0" xfId="0" applyNumberFormat="1" applyFont="1" applyFill="1" applyBorder="1" applyAlignment="1" applyProtection="1">
      <alignment horizontal="left" vertical="top" wrapText="1"/>
    </xf>
    <xf numFmtId="49" fontId="5" fillId="0" borderId="0" xfId="0" applyNumberFormat="1" applyFont="1" applyFill="1" applyBorder="1" applyAlignment="1" applyProtection="1">
      <alignment horizontal="right" vertical="top" wrapText="1"/>
    </xf>
    <xf numFmtId="3" fontId="5" fillId="0" borderId="0" xfId="0" applyNumberFormat="1" applyFont="1" applyFill="1" applyBorder="1" applyAlignment="1" applyProtection="1">
      <alignment horizontal="right" vertical="top" wrapText="1"/>
    </xf>
    <xf numFmtId="0" fontId="5" fillId="0" borderId="0" xfId="0" applyNumberFormat="1" applyFont="1" applyFill="1" applyBorder="1" applyAlignment="1" applyProtection="1">
      <alignment horizontal="right" vertical="top" wrapText="1"/>
    </xf>
    <xf numFmtId="4" fontId="5" fillId="0" borderId="0" xfId="0" applyNumberFormat="1" applyFont="1" applyFill="1" applyBorder="1" applyAlignment="1" applyProtection="1">
      <alignment horizontal="left" vertical="top"/>
    </xf>
    <xf numFmtId="3" fontId="2" fillId="0" borderId="0" xfId="0" applyNumberFormat="1" applyFont="1" applyFill="1" applyBorder="1" applyAlignment="1" applyProtection="1">
      <alignment horizontal="right" vertical="top" wrapText="1"/>
    </xf>
    <xf numFmtId="0" fontId="2" fillId="0" borderId="0" xfId="0" applyNumberFormat="1" applyFont="1" applyFill="1" applyBorder="1" applyAlignment="1" applyProtection="1">
      <alignment horizontal="right" vertical="top" wrapText="1"/>
    </xf>
    <xf numFmtId="49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11" xfId="0" applyNumberFormat="1" applyFont="1" applyFill="1" applyBorder="1" applyAlignment="1" applyProtection="1">
      <alignment horizontal="left" vertical="top"/>
    </xf>
    <xf numFmtId="0" fontId="5" fillId="0" borderId="7" xfId="0" applyNumberFormat="1" applyFont="1" applyFill="1" applyBorder="1" applyAlignment="1" applyProtection="1">
      <alignment horizontal="left" vertical="top"/>
    </xf>
    <xf numFmtId="0" fontId="5" fillId="0" borderId="8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left" vertical="top"/>
    </xf>
    <xf numFmtId="49" fontId="5" fillId="0" borderId="2" xfId="0" applyNumberFormat="1" applyFont="1" applyFill="1" applyBorder="1" applyAlignment="1" applyProtection="1">
      <alignment horizontal="right" vertical="top" wrapText="1"/>
    </xf>
    <xf numFmtId="0" fontId="5" fillId="0" borderId="2" xfId="0" applyNumberFormat="1" applyFont="1" applyFill="1" applyBorder="1" applyAlignment="1" applyProtection="1">
      <alignment horizontal="left" vertical="top"/>
    </xf>
    <xf numFmtId="3" fontId="5" fillId="0" borderId="2" xfId="0" applyNumberFormat="1" applyFont="1" applyFill="1" applyBorder="1" applyAlignment="1" applyProtection="1">
      <alignment horizontal="right" vertical="top" wrapText="1"/>
    </xf>
    <xf numFmtId="0" fontId="5" fillId="0" borderId="2" xfId="0" applyNumberFormat="1" applyFont="1" applyFill="1" applyBorder="1" applyAlignment="1" applyProtection="1">
      <alignment horizontal="right" vertical="top" wrapText="1"/>
    </xf>
    <xf numFmtId="3" fontId="2" fillId="0" borderId="2" xfId="0" applyNumberFormat="1" applyFont="1" applyFill="1" applyBorder="1" applyAlignment="1" applyProtection="1">
      <alignment horizontal="right" vertical="top" wrapText="1"/>
    </xf>
    <xf numFmtId="0" fontId="2" fillId="0" borderId="2" xfId="0" applyNumberFormat="1" applyFont="1" applyFill="1" applyBorder="1" applyAlignment="1" applyProtection="1">
      <alignment horizontal="right" vertical="top" wrapText="1"/>
    </xf>
    <xf numFmtId="0" fontId="5" fillId="0" borderId="3" xfId="0" applyNumberFormat="1" applyFont="1" applyFill="1" applyBorder="1" applyAlignment="1" applyProtection="1">
      <alignment horizontal="left" vertical="top"/>
    </xf>
    <xf numFmtId="0" fontId="5" fillId="0" borderId="4" xfId="0" applyNumberFormat="1" applyFont="1" applyFill="1" applyBorder="1" applyAlignment="1" applyProtection="1">
      <alignment horizontal="left" vertical="top"/>
    </xf>
    <xf numFmtId="3" fontId="2" fillId="0" borderId="4" xfId="0" applyNumberFormat="1" applyFont="1" applyFill="1" applyBorder="1" applyAlignment="1" applyProtection="1">
      <alignment horizontal="right" vertical="top" wrapText="1"/>
    </xf>
    <xf numFmtId="3" fontId="2" fillId="0" borderId="5" xfId="0" applyNumberFormat="1" applyFont="1" applyFill="1" applyBorder="1" applyAlignment="1" applyProtection="1">
      <alignment horizontal="right" vertical="top" wrapText="1"/>
    </xf>
    <xf numFmtId="49" fontId="5" fillId="0" borderId="0" xfId="0" applyNumberFormat="1" applyFont="1" applyFill="1" applyBorder="1" applyAlignment="1" applyProtection="1">
      <alignment vertical="top" wrapText="1"/>
    </xf>
    <xf numFmtId="49" fontId="5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 wrapText="1"/>
    </xf>
    <xf numFmtId="4" fontId="5" fillId="0" borderId="0" xfId="0" applyNumberFormat="1" applyFont="1" applyFill="1" applyBorder="1" applyAlignment="1" applyProtection="1">
      <alignment vertical="top" wrapText="1"/>
    </xf>
    <xf numFmtId="3" fontId="5" fillId="0" borderId="0" xfId="0" applyNumberFormat="1" applyFont="1" applyFill="1" applyBorder="1" applyAlignment="1" applyProtection="1">
      <alignment vertical="top" wrapText="1"/>
    </xf>
    <xf numFmtId="49" fontId="2" fillId="0" borderId="0" xfId="0" applyNumberFormat="1" applyFont="1" applyFill="1" applyBorder="1" applyAlignment="1" applyProtection="1">
      <alignment vertical="top" wrapText="1"/>
    </xf>
    <xf numFmtId="49" fontId="2" fillId="0" borderId="0" xfId="0" applyNumberFormat="1" applyFont="1" applyFill="1" applyBorder="1" applyAlignment="1" applyProtection="1">
      <alignment vertical="top"/>
    </xf>
    <xf numFmtId="3" fontId="2" fillId="0" borderId="0" xfId="0" applyNumberFormat="1" applyFont="1" applyFill="1" applyBorder="1" applyAlignment="1" applyProtection="1">
      <alignment vertical="top" wrapText="1"/>
    </xf>
    <xf numFmtId="4" fontId="2" fillId="0" borderId="0" xfId="0" applyNumberFormat="1" applyFont="1" applyFill="1" applyBorder="1" applyAlignment="1" applyProtection="1">
      <alignment vertical="top" wrapText="1"/>
    </xf>
    <xf numFmtId="3" fontId="5" fillId="0" borderId="2" xfId="0" applyNumberFormat="1" applyFont="1" applyFill="1" applyBorder="1" applyAlignment="1" applyProtection="1">
      <alignment vertical="top" wrapText="1"/>
    </xf>
    <xf numFmtId="3" fontId="2" fillId="0" borderId="2" xfId="0" applyNumberFormat="1" applyFont="1" applyFill="1" applyBorder="1" applyAlignment="1" applyProtection="1">
      <alignment vertical="top" wrapText="1"/>
    </xf>
    <xf numFmtId="49" fontId="2" fillId="0" borderId="2" xfId="0" applyNumberFormat="1" applyFont="1" applyFill="1" applyBorder="1" applyAlignment="1" applyProtection="1">
      <alignment vertical="top" wrapText="1"/>
    </xf>
    <xf numFmtId="0" fontId="5" fillId="0" borderId="2" xfId="0" applyNumberFormat="1" applyFont="1" applyFill="1" applyBorder="1" applyAlignment="1" applyProtection="1">
      <alignment vertical="top" wrapText="1"/>
    </xf>
    <xf numFmtId="0" fontId="13" fillId="0" borderId="0" xfId="0" applyFont="1" applyBorder="1"/>
    <xf numFmtId="0" fontId="13" fillId="0" borderId="0" xfId="0" applyFont="1" applyBorder="1" applyAlignment="1"/>
    <xf numFmtId="49" fontId="5" fillId="0" borderId="0" xfId="0" applyNumberFormat="1" applyFont="1" applyFill="1" applyBorder="1" applyAlignment="1" applyProtection="1">
      <alignment horizontal="left" vertical="center"/>
    </xf>
    <xf numFmtId="43" fontId="5" fillId="4" borderId="0" xfId="2" applyFont="1" applyFill="1" applyBorder="1" applyAlignment="1" applyProtection="1">
      <protection locked="0"/>
    </xf>
    <xf numFmtId="0" fontId="13" fillId="0" borderId="4" xfId="0" applyFont="1" applyBorder="1" applyAlignment="1"/>
    <xf numFmtId="0" fontId="13" fillId="0" borderId="7" xfId="0" applyFont="1" applyBorder="1" applyAlignment="1"/>
    <xf numFmtId="0" fontId="13" fillId="0" borderId="0" xfId="0" applyFont="1" applyAlignment="1"/>
    <xf numFmtId="3" fontId="2" fillId="0" borderId="0" xfId="0" applyNumberFormat="1" applyFont="1" applyFill="1" applyBorder="1" applyAlignment="1" applyProtection="1">
      <alignment horizontal="right" vertical="top" wrapText="1"/>
    </xf>
    <xf numFmtId="3" fontId="13" fillId="0" borderId="0" xfId="0" applyNumberFormat="1" applyFont="1"/>
    <xf numFmtId="0" fontId="5" fillId="0" borderId="0" xfId="0" applyNumberFormat="1" applyFont="1" applyFill="1" applyBorder="1" applyAlignment="1" applyProtection="1">
      <alignment horizontal="right" vertical="top" wrapText="1"/>
    </xf>
    <xf numFmtId="3" fontId="5" fillId="0" borderId="0" xfId="0" applyNumberFormat="1" applyFont="1" applyFill="1" applyBorder="1" applyAlignment="1" applyProtection="1">
      <alignment horizontal="right" vertical="top" wrapText="1"/>
    </xf>
    <xf numFmtId="49" fontId="12" fillId="7" borderId="6" xfId="0" applyNumberFormat="1" applyFont="1" applyFill="1" applyBorder="1" applyAlignment="1" applyProtection="1">
      <alignment horizontal="center" vertical="center" wrapText="1"/>
    </xf>
    <xf numFmtId="49" fontId="12" fillId="7" borderId="1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right" vertical="top" wrapText="1"/>
    </xf>
    <xf numFmtId="3" fontId="5" fillId="4" borderId="2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right" vertical="top" wrapText="1"/>
    </xf>
    <xf numFmtId="0" fontId="5" fillId="0" borderId="2" xfId="0" applyNumberFormat="1" applyFont="1" applyFill="1" applyBorder="1" applyAlignment="1" applyProtection="1">
      <alignment horizontal="right" vertical="top" wrapText="1"/>
    </xf>
    <xf numFmtId="49" fontId="5" fillId="0" borderId="2" xfId="0" applyNumberFormat="1" applyFont="1" applyFill="1" applyBorder="1" applyAlignment="1" applyProtection="1">
      <alignment horizontal="right" vertical="top" wrapText="1"/>
    </xf>
    <xf numFmtId="3" fontId="2" fillId="0" borderId="0" xfId="0" applyNumberFormat="1" applyFont="1" applyFill="1" applyBorder="1" applyAlignment="1" applyProtection="1">
      <alignment horizontal="right" vertical="top" wrapText="1"/>
    </xf>
    <xf numFmtId="0" fontId="2" fillId="0" borderId="0" xfId="0" applyNumberFormat="1" applyFont="1" applyFill="1" applyBorder="1" applyAlignment="1" applyProtection="1">
      <alignment vertical="top" wrapText="1"/>
    </xf>
    <xf numFmtId="0" fontId="2" fillId="0" borderId="2" xfId="0" applyNumberFormat="1" applyFont="1" applyFill="1" applyBorder="1" applyAlignment="1" applyProtection="1">
      <alignment vertical="top" wrapText="1"/>
    </xf>
    <xf numFmtId="0" fontId="5" fillId="0" borderId="0" xfId="0" applyNumberFormat="1" applyFont="1" applyFill="1" applyBorder="1" applyAlignment="1" applyProtection="1">
      <alignment horizontal="right" vertical="top" wrapText="1"/>
    </xf>
    <xf numFmtId="0" fontId="5" fillId="0" borderId="2" xfId="0" applyNumberFormat="1" applyFont="1" applyFill="1" applyBorder="1" applyAlignment="1" applyProtection="1">
      <alignment horizontal="right" vertical="top" wrapText="1"/>
    </xf>
    <xf numFmtId="3" fontId="5" fillId="0" borderId="0" xfId="0" applyNumberFormat="1" applyFont="1" applyFill="1" applyBorder="1" applyAlignment="1" applyProtection="1">
      <alignment horizontal="right" vertical="top" wrapText="1"/>
    </xf>
    <xf numFmtId="0" fontId="0" fillId="0" borderId="0" xfId="0" applyAlignment="1">
      <alignment horizontal="left" wrapText="1"/>
    </xf>
    <xf numFmtId="0" fontId="5" fillId="0" borderId="0" xfId="6" applyFont="1"/>
    <xf numFmtId="0" fontId="2" fillId="0" borderId="0" xfId="6" applyFont="1"/>
    <xf numFmtId="0" fontId="5" fillId="0" borderId="0" xfId="6" applyFont="1" applyAlignment="1">
      <alignment horizontal="left"/>
    </xf>
    <xf numFmtId="0" fontId="2" fillId="0" borderId="1" xfId="6" applyFont="1" applyBorder="1" applyAlignment="1">
      <alignment horizontal="center"/>
    </xf>
    <xf numFmtId="0" fontId="2" fillId="0" borderId="0" xfId="6" applyFont="1" applyAlignment="1">
      <alignment horizontal="center"/>
    </xf>
    <xf numFmtId="0" fontId="2" fillId="0" borderId="2" xfId="6" applyFont="1" applyBorder="1" applyAlignment="1">
      <alignment horizontal="center"/>
    </xf>
    <xf numFmtId="0" fontId="2" fillId="0" borderId="1" xfId="6" applyFont="1" applyBorder="1"/>
    <xf numFmtId="0" fontId="2" fillId="0" borderId="2" xfId="6" applyFont="1" applyBorder="1"/>
    <xf numFmtId="0" fontId="5" fillId="0" borderId="1" xfId="6" applyFont="1" applyBorder="1" applyAlignment="1">
      <alignment horizontal="center"/>
    </xf>
    <xf numFmtId="0" fontId="5" fillId="0" borderId="0" xfId="6" applyFont="1" applyAlignment="1">
      <alignment horizontal="center"/>
    </xf>
    <xf numFmtId="0" fontId="5" fillId="0" borderId="2" xfId="6" applyFont="1" applyBorder="1" applyAlignment="1">
      <alignment horizontal="center"/>
    </xf>
    <xf numFmtId="0" fontId="5" fillId="0" borderId="1" xfId="6" applyFont="1" applyBorder="1"/>
    <xf numFmtId="164" fontId="5" fillId="0" borderId="0" xfId="7" applyFont="1" applyBorder="1"/>
    <xf numFmtId="168" fontId="19" fillId="0" borderId="2" xfId="6" applyNumberFormat="1" applyFont="1" applyBorder="1" applyAlignment="1">
      <alignment horizontal="center"/>
    </xf>
    <xf numFmtId="168" fontId="22" fillId="0" borderId="0" xfId="6" applyNumberFormat="1" applyFont="1"/>
    <xf numFmtId="168" fontId="22" fillId="0" borderId="0" xfId="7" applyNumberFormat="1" applyFont="1" applyFill="1" applyBorder="1"/>
    <xf numFmtId="0" fontId="12" fillId="8" borderId="9" xfId="6" applyFont="1" applyFill="1" applyBorder="1"/>
    <xf numFmtId="0" fontId="12" fillId="8" borderId="6" xfId="6" applyFont="1" applyFill="1" applyBorder="1"/>
    <xf numFmtId="164" fontId="39" fillId="8" borderId="6" xfId="7" applyFont="1" applyFill="1" applyBorder="1" applyAlignment="1">
      <alignment horizontal="center"/>
    </xf>
    <xf numFmtId="0" fontId="39" fillId="8" borderId="6" xfId="6" applyFont="1" applyFill="1" applyBorder="1" applyAlignment="1">
      <alignment horizontal="center" vertical="center" wrapText="1"/>
    </xf>
    <xf numFmtId="164" fontId="39" fillId="8" borderId="6" xfId="7" applyFont="1" applyFill="1" applyBorder="1" applyAlignment="1">
      <alignment horizontal="center" vertical="top" wrapText="1"/>
    </xf>
    <xf numFmtId="0" fontId="39" fillId="8" borderId="6" xfId="6" applyFont="1" applyFill="1" applyBorder="1" applyAlignment="1">
      <alignment horizontal="center" vertical="top"/>
    </xf>
    <xf numFmtId="168" fontId="39" fillId="8" borderId="10" xfId="6" applyNumberFormat="1" applyFont="1" applyFill="1" applyBorder="1" applyAlignment="1">
      <alignment horizontal="center" vertical="center" wrapText="1"/>
    </xf>
    <xf numFmtId="168" fontId="19" fillId="0" borderId="0" xfId="6" applyNumberFormat="1" applyFont="1" applyAlignment="1">
      <alignment horizontal="center" vertical="center" wrapText="1"/>
    </xf>
    <xf numFmtId="0" fontId="22" fillId="0" borderId="0" xfId="6" applyFont="1"/>
    <xf numFmtId="0" fontId="40" fillId="0" borderId="0" xfId="6" applyFont="1" applyAlignment="1">
      <alignment horizontal="right"/>
    </xf>
    <xf numFmtId="168" fontId="22" fillId="0" borderId="0" xfId="8" applyNumberFormat="1" applyFont="1" applyFill="1" applyBorder="1"/>
    <xf numFmtId="168" fontId="5" fillId="0" borderId="0" xfId="6" applyNumberFormat="1" applyFont="1"/>
    <xf numFmtId="168" fontId="19" fillId="0" borderId="2" xfId="7" applyNumberFormat="1" applyFont="1" applyFill="1" applyBorder="1"/>
    <xf numFmtId="168" fontId="19" fillId="0" borderId="0" xfId="6" applyNumberFormat="1" applyFont="1" applyAlignment="1">
      <alignment horizontal="center"/>
    </xf>
    <xf numFmtId="0" fontId="5" fillId="0" borderId="2" xfId="6" applyFont="1" applyBorder="1"/>
    <xf numFmtId="0" fontId="40" fillId="0" borderId="0" xfId="6" applyFont="1"/>
    <xf numFmtId="168" fontId="40" fillId="0" borderId="0" xfId="8" applyNumberFormat="1" applyFont="1" applyFill="1" applyBorder="1"/>
    <xf numFmtId="168" fontId="41" fillId="0" borderId="0" xfId="6" applyNumberFormat="1" applyFont="1"/>
    <xf numFmtId="169" fontId="42" fillId="0" borderId="0" xfId="7" applyNumberFormat="1" applyFont="1" applyBorder="1"/>
    <xf numFmtId="168" fontId="19" fillId="0" borderId="0" xfId="7" applyNumberFormat="1" applyFont="1" applyFill="1" applyBorder="1"/>
    <xf numFmtId="0" fontId="19" fillId="0" borderId="1" xfId="6" applyFont="1" applyBorder="1"/>
    <xf numFmtId="0" fontId="22" fillId="0" borderId="2" xfId="6" applyFont="1" applyBorder="1" applyAlignment="1">
      <alignment vertical="top" wrapText="1"/>
    </xf>
    <xf numFmtId="0" fontId="22" fillId="0" borderId="0" xfId="6" applyFont="1" applyAlignment="1">
      <alignment vertical="top" wrapText="1"/>
    </xf>
    <xf numFmtId="168" fontId="19" fillId="0" borderId="0" xfId="7" applyNumberFormat="1" applyFont="1" applyFill="1" applyBorder="1" applyAlignment="1">
      <alignment horizontal="center" vertical="center"/>
    </xf>
    <xf numFmtId="0" fontId="2" fillId="0" borderId="0" xfId="6" applyFont="1" applyAlignment="1">
      <alignment horizontal="center" vertical="center"/>
    </xf>
    <xf numFmtId="168" fontId="19" fillId="0" borderId="0" xfId="8" applyNumberFormat="1" applyFont="1" applyFill="1" applyBorder="1" applyAlignment="1">
      <alignment horizontal="center" vertical="center"/>
    </xf>
    <xf numFmtId="168" fontId="19" fillId="0" borderId="0" xfId="8" applyNumberFormat="1" applyFont="1" applyFill="1" applyBorder="1"/>
    <xf numFmtId="0" fontId="22" fillId="0" borderId="1" xfId="6" applyFont="1" applyBorder="1"/>
    <xf numFmtId="168" fontId="19" fillId="0" borderId="0" xfId="6" applyNumberFormat="1" applyFont="1" applyAlignment="1">
      <alignment horizontal="center" vertical="center"/>
    </xf>
    <xf numFmtId="168" fontId="19" fillId="0" borderId="0" xfId="7" applyNumberFormat="1" applyFont="1" applyFill="1" applyBorder="1" applyAlignment="1">
      <alignment horizontal="center" vertical="center" wrapText="1"/>
    </xf>
    <xf numFmtId="0" fontId="19" fillId="0" borderId="0" xfId="6" applyFont="1"/>
    <xf numFmtId="0" fontId="43" fillId="0" borderId="1" xfId="6" applyFont="1" applyBorder="1"/>
    <xf numFmtId="168" fontId="22" fillId="0" borderId="0" xfId="6" applyNumberFormat="1" applyFont="1" applyAlignment="1">
      <alignment horizontal="center"/>
    </xf>
    <xf numFmtId="0" fontId="22" fillId="0" borderId="0" xfId="6" applyFont="1" applyAlignment="1">
      <alignment horizontal="left" indent="2"/>
    </xf>
    <xf numFmtId="0" fontId="22" fillId="0" borderId="0" xfId="6" applyFont="1" applyAlignment="1">
      <alignment horizontal="center"/>
    </xf>
    <xf numFmtId="168" fontId="19" fillId="0" borderId="0" xfId="7" applyNumberFormat="1" applyFont="1" applyBorder="1" applyAlignment="1">
      <alignment horizontal="left" vertical="top"/>
    </xf>
    <xf numFmtId="0" fontId="5" fillId="0" borderId="5" xfId="6" applyFont="1" applyBorder="1"/>
    <xf numFmtId="0" fontId="5" fillId="4" borderId="0" xfId="0" applyFont="1" applyFill="1" applyAlignment="1">
      <alignment vertical="center"/>
    </xf>
    <xf numFmtId="0" fontId="24" fillId="4" borderId="0" xfId="0" applyFont="1" applyFill="1" applyAlignment="1">
      <alignment horizontal="center"/>
    </xf>
    <xf numFmtId="0" fontId="44" fillId="0" borderId="0" xfId="0" applyFont="1" applyAlignment="1">
      <alignment horizontal="left" vertical="top"/>
    </xf>
    <xf numFmtId="0" fontId="44" fillId="0" borderId="0" xfId="0" applyFont="1"/>
    <xf numFmtId="49" fontId="44" fillId="0" borderId="4" xfId="0" applyNumberFormat="1" applyFont="1" applyBorder="1" applyAlignment="1">
      <alignment vertical="top" wrapText="1"/>
    </xf>
    <xf numFmtId="49" fontId="46" fillId="8" borderId="16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right" vertical="center" wrapText="1"/>
    </xf>
    <xf numFmtId="49" fontId="45" fillId="0" borderId="0" xfId="0" applyNumberFormat="1" applyFont="1" applyAlignment="1">
      <alignment horizontal="left" vertical="center" wrapText="1"/>
    </xf>
    <xf numFmtId="49" fontId="45" fillId="0" borderId="0" xfId="0" applyNumberFormat="1" applyFont="1" applyAlignment="1">
      <alignment horizontal="right" vertical="center" wrapText="1"/>
    </xf>
    <xf numFmtId="170" fontId="44" fillId="0" borderId="0" xfId="0" applyNumberFormat="1" applyFont="1"/>
    <xf numFmtId="0" fontId="44" fillId="0" borderId="4" xfId="0" applyFont="1" applyBorder="1"/>
    <xf numFmtId="0" fontId="26" fillId="0" borderId="0" xfId="0" applyFont="1" applyAlignment="1">
      <alignment vertical="center"/>
    </xf>
    <xf numFmtId="0" fontId="47" fillId="0" borderId="0" xfId="0" applyFont="1" applyAlignment="1">
      <alignment vertical="top"/>
    </xf>
    <xf numFmtId="0" fontId="47" fillId="0" borderId="0" xfId="0" applyFont="1" applyAlignment="1">
      <alignment horizontal="center" vertical="top"/>
    </xf>
    <xf numFmtId="0" fontId="12" fillId="9" borderId="10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vertical="center"/>
    </xf>
    <xf numFmtId="0" fontId="47" fillId="0" borderId="6" xfId="0" applyFont="1" applyBorder="1" applyAlignment="1">
      <alignment vertical="center"/>
    </xf>
    <xf numFmtId="170" fontId="47" fillId="0" borderId="6" xfId="2" applyNumberFormat="1" applyFont="1" applyFill="1" applyBorder="1" applyAlignment="1">
      <alignment vertical="center"/>
    </xf>
    <xf numFmtId="170" fontId="47" fillId="0" borderId="10" xfId="2" applyNumberFormat="1" applyFont="1" applyFill="1" applyBorder="1" applyAlignment="1">
      <alignment vertical="center"/>
    </xf>
    <xf numFmtId="0" fontId="13" fillId="0" borderId="1" xfId="0" applyFont="1" applyBorder="1"/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170" fontId="5" fillId="0" borderId="0" xfId="2" applyNumberFormat="1" applyFont="1" applyFill="1" applyBorder="1" applyAlignment="1">
      <alignment vertical="top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right" vertical="center"/>
    </xf>
    <xf numFmtId="170" fontId="13" fillId="0" borderId="0" xfId="2" applyNumberFormat="1" applyFont="1" applyFill="1" applyBorder="1"/>
    <xf numFmtId="170" fontId="13" fillId="0" borderId="2" xfId="2" applyNumberFormat="1" applyFont="1" applyFill="1" applyBorder="1"/>
    <xf numFmtId="0" fontId="42" fillId="0" borderId="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7" fillId="0" borderId="1" xfId="0" applyFont="1" applyBorder="1" applyAlignment="1">
      <alignment vertical="center"/>
    </xf>
    <xf numFmtId="170" fontId="47" fillId="0" borderId="0" xfId="2" applyNumberFormat="1" applyFont="1" applyFill="1" applyBorder="1" applyAlignment="1">
      <alignment vertical="center"/>
    </xf>
    <xf numFmtId="43" fontId="13" fillId="0" borderId="0" xfId="2" applyFont="1"/>
    <xf numFmtId="43" fontId="13" fillId="0" borderId="0" xfId="0" applyNumberFormat="1" applyFont="1"/>
    <xf numFmtId="0" fontId="15" fillId="0" borderId="0" xfId="0" applyFont="1"/>
    <xf numFmtId="0" fontId="47" fillId="0" borderId="11" xfId="0" applyFont="1" applyBorder="1" applyAlignment="1">
      <alignment vertical="center"/>
    </xf>
    <xf numFmtId="0" fontId="47" fillId="0" borderId="7" xfId="0" applyFont="1" applyBorder="1" applyAlignment="1">
      <alignment vertical="center"/>
    </xf>
    <xf numFmtId="170" fontId="47" fillId="0" borderId="7" xfId="2" applyNumberFormat="1" applyFont="1" applyFill="1" applyBorder="1" applyAlignment="1">
      <alignment vertical="center"/>
    </xf>
    <xf numFmtId="170" fontId="47" fillId="10" borderId="7" xfId="2" applyNumberFormat="1" applyFont="1" applyFill="1" applyBorder="1" applyAlignment="1">
      <alignment vertical="center"/>
    </xf>
    <xf numFmtId="170" fontId="47" fillId="10" borderId="8" xfId="2" applyNumberFormat="1" applyFont="1" applyFill="1" applyBorder="1" applyAlignment="1">
      <alignment vertical="center"/>
    </xf>
    <xf numFmtId="169" fontId="47" fillId="0" borderId="7" xfId="9" applyNumberFormat="1" applyFont="1" applyFill="1" applyBorder="1" applyAlignment="1">
      <alignment vertical="center"/>
    </xf>
    <xf numFmtId="0" fontId="13" fillId="0" borderId="0" xfId="0" applyFont="1" applyAlignment="1">
      <alignment horizontal="right"/>
    </xf>
    <xf numFmtId="0" fontId="42" fillId="0" borderId="0" xfId="0" applyFont="1" applyAlignment="1">
      <alignment horizontal="center" vertical="center"/>
    </xf>
    <xf numFmtId="170" fontId="5" fillId="0" borderId="0" xfId="2" applyNumberFormat="1" applyFont="1" applyFill="1" applyBorder="1"/>
    <xf numFmtId="170" fontId="13" fillId="0" borderId="0" xfId="2" applyNumberFormat="1" applyFont="1" applyFill="1"/>
    <xf numFmtId="0" fontId="13" fillId="0" borderId="5" xfId="0" applyFont="1" applyBorder="1"/>
    <xf numFmtId="170" fontId="13" fillId="0" borderId="0" xfId="0" applyNumberFormat="1" applyFont="1"/>
    <xf numFmtId="0" fontId="15" fillId="0" borderId="0" xfId="0" applyFont="1" applyAlignment="1">
      <alignment vertical="center"/>
    </xf>
    <xf numFmtId="43" fontId="13" fillId="0" borderId="0" xfId="2" applyFont="1" applyFill="1" applyBorder="1"/>
    <xf numFmtId="0" fontId="42" fillId="0" borderId="3" xfId="0" applyFont="1" applyBorder="1" applyAlignment="1">
      <alignment vertical="center"/>
    </xf>
    <xf numFmtId="0" fontId="42" fillId="0" borderId="4" xfId="0" applyFont="1" applyBorder="1" applyAlignment="1">
      <alignment vertical="center"/>
    </xf>
    <xf numFmtId="0" fontId="42" fillId="0" borderId="4" xfId="0" applyFont="1" applyBorder="1" applyAlignment="1">
      <alignment horizontal="right" vertical="center"/>
    </xf>
    <xf numFmtId="170" fontId="13" fillId="0" borderId="4" xfId="2" applyNumberFormat="1" applyFont="1" applyFill="1" applyBorder="1"/>
    <xf numFmtId="170" fontId="13" fillId="0" borderId="5" xfId="2" applyNumberFormat="1" applyFont="1" applyFill="1" applyBorder="1"/>
    <xf numFmtId="170" fontId="13" fillId="0" borderId="0" xfId="2" applyNumberFormat="1" applyFont="1" applyBorder="1"/>
    <xf numFmtId="0" fontId="13" fillId="0" borderId="0" xfId="0" applyFont="1" applyAlignment="1">
      <alignment vertical="top"/>
    </xf>
    <xf numFmtId="0" fontId="12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2" fillId="0" borderId="4" xfId="0" applyFont="1" applyBorder="1" applyAlignment="1">
      <alignment horizontal="left" vertical="center"/>
    </xf>
    <xf numFmtId="170" fontId="13" fillId="0" borderId="4" xfId="2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170" fontId="13" fillId="0" borderId="4" xfId="2" applyNumberFormat="1" applyFont="1" applyFill="1" applyBorder="1" applyAlignment="1">
      <alignment horizontal="left" vertical="center" wrapText="1"/>
    </xf>
    <xf numFmtId="10" fontId="13" fillId="0" borderId="5" xfId="1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8" fillId="4" borderId="0" xfId="0" applyFont="1" applyFill="1"/>
    <xf numFmtId="0" fontId="9" fillId="4" borderId="0" xfId="4" applyFont="1" applyFill="1"/>
    <xf numFmtId="0" fontId="9" fillId="4" borderId="0" xfId="4" applyFont="1" applyFill="1" applyAlignment="1">
      <alignment horizontal="center"/>
    </xf>
    <xf numFmtId="37" fontId="48" fillId="11" borderId="16" xfId="4" applyNumberFormat="1" applyFont="1" applyFill="1" applyBorder="1" applyAlignment="1">
      <alignment horizontal="center" vertical="center"/>
    </xf>
    <xf numFmtId="37" fontId="48" fillId="11" borderId="16" xfId="4" applyNumberFormat="1" applyFont="1" applyFill="1" applyBorder="1" applyAlignment="1">
      <alignment horizontal="center" wrapText="1"/>
    </xf>
    <xf numFmtId="0" fontId="8" fillId="4" borderId="0" xfId="4" applyFont="1" applyFill="1"/>
    <xf numFmtId="0" fontId="49" fillId="4" borderId="11" xfId="4" applyFont="1" applyFill="1" applyBorder="1"/>
    <xf numFmtId="0" fontId="49" fillId="4" borderId="7" xfId="4" applyFont="1" applyFill="1" applyBorder="1"/>
    <xf numFmtId="0" fontId="49" fillId="4" borderId="8" xfId="4" applyFont="1" applyFill="1" applyBorder="1"/>
    <xf numFmtId="0" fontId="49" fillId="4" borderId="8" xfId="4" applyFont="1" applyFill="1" applyBorder="1" applyAlignment="1">
      <alignment horizontal="center"/>
    </xf>
    <xf numFmtId="0" fontId="49" fillId="4" borderId="17" xfId="4" applyFont="1" applyFill="1" applyBorder="1" applyAlignment="1">
      <alignment horizontal="center"/>
    </xf>
    <xf numFmtId="0" fontId="33" fillId="4" borderId="18" xfId="0" applyFont="1" applyFill="1" applyBorder="1" applyAlignment="1">
      <alignment vertical="center" wrapText="1"/>
    </xf>
    <xf numFmtId="0" fontId="49" fillId="4" borderId="1" xfId="4" applyFont="1" applyFill="1" applyBorder="1" applyAlignment="1">
      <alignment horizontal="center" vertical="center"/>
    </xf>
    <xf numFmtId="0" fontId="50" fillId="4" borderId="0" xfId="4" applyFont="1" applyFill="1"/>
    <xf numFmtId="0" fontId="49" fillId="4" borderId="3" xfId="4" applyFont="1" applyFill="1" applyBorder="1" applyAlignment="1">
      <alignment horizontal="center" vertical="center"/>
    </xf>
    <xf numFmtId="0" fontId="49" fillId="4" borderId="4" xfId="4" applyFont="1" applyFill="1" applyBorder="1" applyAlignment="1">
      <alignment horizontal="center" vertical="center"/>
    </xf>
    <xf numFmtId="0" fontId="49" fillId="4" borderId="5" xfId="4" applyFont="1" applyFill="1" applyBorder="1" applyAlignment="1">
      <alignment wrapText="1"/>
    </xf>
    <xf numFmtId="0" fontId="50" fillId="4" borderId="9" xfId="4" applyFont="1" applyFill="1" applyBorder="1" applyAlignment="1">
      <alignment horizontal="centerContinuous"/>
    </xf>
    <xf numFmtId="0" fontId="50" fillId="4" borderId="6" xfId="4" applyFont="1" applyFill="1" applyBorder="1" applyAlignment="1">
      <alignment horizontal="centerContinuous"/>
    </xf>
    <xf numFmtId="0" fontId="50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8" fillId="0" borderId="0" xfId="0" applyFont="1"/>
    <xf numFmtId="0" fontId="9" fillId="0" borderId="0" xfId="0" applyFont="1"/>
    <xf numFmtId="0" fontId="0" fillId="4" borderId="0" xfId="0" applyFill="1"/>
    <xf numFmtId="0" fontId="48" fillId="11" borderId="1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8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top" wrapText="1"/>
    </xf>
    <xf numFmtId="0" fontId="8" fillId="4" borderId="2" xfId="0" applyFont="1" applyFill="1" applyBorder="1" applyAlignment="1">
      <alignment horizontal="justify" vertical="top" wrapText="1"/>
    </xf>
    <xf numFmtId="0" fontId="8" fillId="4" borderId="18" xfId="0" applyFont="1" applyFill="1" applyBorder="1" applyAlignment="1">
      <alignment horizontal="right" vertical="top" wrapText="1"/>
    </xf>
    <xf numFmtId="0" fontId="8" fillId="4" borderId="3" xfId="0" applyFont="1" applyFill="1" applyBorder="1" applyAlignment="1">
      <alignment horizontal="justify" vertical="top" wrapText="1"/>
    </xf>
    <xf numFmtId="0" fontId="8" fillId="4" borderId="5" xfId="0" applyFont="1" applyFill="1" applyBorder="1" applyAlignment="1">
      <alignment horizontal="justify" vertical="top" wrapText="1"/>
    </xf>
    <xf numFmtId="0" fontId="38" fillId="4" borderId="0" xfId="0" applyFont="1" applyFill="1"/>
    <xf numFmtId="0" fontId="9" fillId="4" borderId="3" xfId="0" applyFont="1" applyFill="1" applyBorder="1" applyAlignment="1">
      <alignment horizontal="justify" vertical="top" wrapText="1"/>
    </xf>
    <xf numFmtId="0" fontId="9" fillId="4" borderId="5" xfId="0" applyFont="1" applyFill="1" applyBorder="1" applyAlignment="1">
      <alignment horizontal="justify" vertical="top" wrapText="1"/>
    </xf>
    <xf numFmtId="0" fontId="38" fillId="0" borderId="0" xfId="0" applyFont="1"/>
    <xf numFmtId="0" fontId="8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8" fillId="4" borderId="18" xfId="0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9" fillId="4" borderId="19" xfId="0" applyFont="1" applyFill="1" applyBorder="1" applyAlignment="1">
      <alignment horizontal="right" vertical="center" wrapText="1"/>
    </xf>
    <xf numFmtId="0" fontId="52" fillId="0" borderId="0" xfId="0" applyFont="1" applyAlignment="1">
      <alignment horizontal="center"/>
    </xf>
    <xf numFmtId="0" fontId="9" fillId="4" borderId="18" xfId="0" applyFont="1" applyFill="1" applyBorder="1" applyAlignment="1">
      <alignment horizontal="right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9" fillId="4" borderId="18" xfId="0" applyFont="1" applyFill="1" applyBorder="1" applyAlignment="1">
      <alignment horizontal="right" vertical="top" wrapText="1"/>
    </xf>
    <xf numFmtId="0" fontId="0" fillId="0" borderId="0" xfId="0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38" fillId="4" borderId="0" xfId="0" applyFont="1" applyFill="1" applyAlignment="1">
      <alignment vertical="top"/>
    </xf>
    <xf numFmtId="0" fontId="38" fillId="0" borderId="0" xfId="0" applyFont="1" applyAlignment="1">
      <alignment vertical="top"/>
    </xf>
    <xf numFmtId="0" fontId="8" fillId="4" borderId="18" xfId="0" applyFont="1" applyFill="1" applyBorder="1" applyAlignment="1">
      <alignment horizontal="right" vertical="top"/>
    </xf>
    <xf numFmtId="0" fontId="9" fillId="4" borderId="18" xfId="0" applyFont="1" applyFill="1" applyBorder="1" applyAlignment="1">
      <alignment horizontal="right" vertical="top"/>
    </xf>
    <xf numFmtId="0" fontId="8" fillId="4" borderId="3" xfId="0" applyFont="1" applyFill="1" applyBorder="1" applyAlignment="1">
      <alignment horizontal="left" vertical="top"/>
    </xf>
    <xf numFmtId="0" fontId="8" fillId="4" borderId="5" xfId="0" applyFont="1" applyFill="1" applyBorder="1" applyAlignment="1">
      <alignment vertical="top"/>
    </xf>
    <xf numFmtId="0" fontId="8" fillId="4" borderId="19" xfId="0" applyFont="1" applyFill="1" applyBorder="1" applyAlignment="1">
      <alignment horizontal="right" vertical="top"/>
    </xf>
    <xf numFmtId="0" fontId="9" fillId="4" borderId="3" xfId="0" applyFont="1" applyFill="1" applyBorder="1" applyAlignment="1">
      <alignment horizontal="left" vertical="top"/>
    </xf>
    <xf numFmtId="0" fontId="9" fillId="4" borderId="5" xfId="0" applyFont="1" applyFill="1" applyBorder="1" applyAlignment="1">
      <alignment vertical="top"/>
    </xf>
    <xf numFmtId="0" fontId="9" fillId="4" borderId="19" xfId="0" applyFont="1" applyFill="1" applyBorder="1" applyAlignment="1">
      <alignment horizontal="right" vertical="top"/>
    </xf>
    <xf numFmtId="0" fontId="5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5" fillId="4" borderId="0" xfId="0" applyFont="1" applyFill="1"/>
    <xf numFmtId="0" fontId="55" fillId="0" borderId="0" xfId="0" applyFont="1"/>
    <xf numFmtId="0" fontId="48" fillId="11" borderId="16" xfId="0" applyFont="1" applyFill="1" applyBorder="1" applyAlignment="1">
      <alignment horizontal="center"/>
    </xf>
    <xf numFmtId="0" fontId="8" fillId="4" borderId="16" xfId="0" applyFont="1" applyFill="1" applyBorder="1"/>
    <xf numFmtId="0" fontId="56" fillId="4" borderId="16" xfId="0" applyFont="1" applyFill="1" applyBorder="1"/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56" fillId="11" borderId="0" xfId="0" applyFont="1" applyFill="1"/>
    <xf numFmtId="0" fontId="8" fillId="4" borderId="2" xfId="0" applyFont="1" applyFill="1" applyBorder="1" applyAlignment="1">
      <alignment horizontal="right" vertical="center" wrapText="1"/>
    </xf>
    <xf numFmtId="0" fontId="9" fillId="4" borderId="2" xfId="0" applyFont="1" applyFill="1" applyBorder="1" applyAlignment="1">
      <alignment horizontal="right" vertical="center" wrapText="1"/>
    </xf>
    <xf numFmtId="0" fontId="8" fillId="4" borderId="0" xfId="0" applyFont="1" applyFill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right" vertical="center" wrapText="1"/>
    </xf>
    <xf numFmtId="0" fontId="8" fillId="4" borderId="19" xfId="0" applyFont="1" applyFill="1" applyBorder="1" applyAlignment="1">
      <alignment horizontal="right" vertical="center" wrapText="1"/>
    </xf>
    <xf numFmtId="0" fontId="8" fillId="4" borderId="20" xfId="0" applyFont="1" applyFill="1" applyBorder="1" applyAlignment="1">
      <alignment horizontal="justify" vertical="center" wrapText="1"/>
    </xf>
    <xf numFmtId="0" fontId="9" fillId="4" borderId="21" xfId="0" applyFont="1" applyFill="1" applyBorder="1" applyAlignment="1">
      <alignment horizontal="justify" vertical="center" wrapText="1"/>
    </xf>
    <xf numFmtId="0" fontId="8" fillId="4" borderId="22" xfId="0" applyFont="1" applyFill="1" applyBorder="1" applyAlignment="1">
      <alignment horizontal="right" vertical="center" wrapText="1"/>
    </xf>
    <xf numFmtId="0" fontId="8" fillId="4" borderId="16" xfId="0" applyFont="1" applyFill="1" applyBorder="1" applyAlignment="1">
      <alignment horizontal="right" vertical="center" wrapText="1"/>
    </xf>
    <xf numFmtId="0" fontId="9" fillId="4" borderId="20" xfId="0" applyFont="1" applyFill="1" applyBorder="1" applyAlignment="1">
      <alignment horizontal="justify" vertical="center" wrapText="1"/>
    </xf>
    <xf numFmtId="0" fontId="9" fillId="4" borderId="22" xfId="0" applyFont="1" applyFill="1" applyBorder="1" applyAlignment="1">
      <alignment horizontal="right" vertical="center" wrapText="1"/>
    </xf>
    <xf numFmtId="0" fontId="2" fillId="4" borderId="0" xfId="3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right"/>
      <protection locked="0"/>
    </xf>
    <xf numFmtId="0" fontId="2" fillId="4" borderId="4" xfId="0" applyFont="1" applyFill="1" applyBorder="1" applyProtection="1">
      <protection locked="0"/>
    </xf>
    <xf numFmtId="0" fontId="5" fillId="4" borderId="0" xfId="0" applyFont="1" applyFill="1" applyProtection="1">
      <protection locked="0"/>
    </xf>
    <xf numFmtId="0" fontId="13" fillId="4" borderId="0" xfId="0" applyFont="1" applyFill="1" applyProtection="1">
      <protection locked="0"/>
    </xf>
    <xf numFmtId="0" fontId="14" fillId="4" borderId="0" xfId="0" applyFont="1" applyFill="1" applyAlignment="1" applyProtection="1">
      <alignment horizontal="centerContinuous"/>
      <protection locked="0"/>
    </xf>
    <xf numFmtId="0" fontId="2" fillId="4" borderId="0" xfId="3" applyFont="1" applyFill="1" applyAlignment="1" applyProtection="1">
      <alignment horizontal="centerContinuous"/>
      <protection locked="0"/>
    </xf>
    <xf numFmtId="0" fontId="14" fillId="4" borderId="0" xfId="0" applyFont="1" applyFill="1" applyAlignment="1" applyProtection="1">
      <alignment horizontal="center"/>
      <protection locked="0"/>
    </xf>
    <xf numFmtId="0" fontId="5" fillId="4" borderId="0" xfId="3" applyFont="1" applyFill="1" applyAlignment="1" applyProtection="1">
      <alignment horizontal="center" vertical="center"/>
      <protection locked="0"/>
    </xf>
    <xf numFmtId="0" fontId="13" fillId="4" borderId="0" xfId="0" applyFont="1" applyFill="1" applyAlignment="1" applyProtection="1">
      <alignment horizontal="center"/>
      <protection locked="0"/>
    </xf>
    <xf numFmtId="0" fontId="12" fillId="8" borderId="6" xfId="3" applyFont="1" applyFill="1" applyBorder="1" applyAlignment="1">
      <alignment horizontal="center" vertical="center"/>
    </xf>
    <xf numFmtId="0" fontId="12" fillId="8" borderId="10" xfId="3" applyFont="1" applyFill="1" applyBorder="1" applyAlignment="1">
      <alignment horizontal="center" vertical="center"/>
    </xf>
    <xf numFmtId="0" fontId="13" fillId="4" borderId="1" xfId="0" applyFont="1" applyFill="1" applyBorder="1" applyProtection="1">
      <protection locked="0"/>
    </xf>
    <xf numFmtId="0" fontId="2" fillId="4" borderId="0" xfId="3" applyFont="1" applyFill="1" applyAlignment="1" applyProtection="1">
      <alignment vertical="center"/>
      <protection locked="0"/>
    </xf>
    <xf numFmtId="0" fontId="13" fillId="0" borderId="2" xfId="0" applyFont="1" applyBorder="1" applyProtection="1">
      <protection locked="0"/>
    </xf>
    <xf numFmtId="0" fontId="5" fillId="4" borderId="1" xfId="0" applyFont="1" applyFill="1" applyBorder="1" applyAlignment="1" applyProtection="1">
      <alignment vertical="top"/>
      <protection locked="0"/>
    </xf>
    <xf numFmtId="0" fontId="5" fillId="12" borderId="16" xfId="0" applyFont="1" applyFill="1" applyBorder="1" applyAlignment="1" applyProtection="1">
      <alignment vertical="top"/>
      <protection locked="0"/>
    </xf>
    <xf numFmtId="0" fontId="13" fillId="4" borderId="16" xfId="0" applyFont="1" applyFill="1" applyBorder="1" applyAlignment="1" applyProtection="1">
      <alignment vertical="top"/>
      <protection locked="0"/>
    </xf>
    <xf numFmtId="0" fontId="5" fillId="4" borderId="1" xfId="0" applyFont="1" applyFill="1" applyBorder="1" applyAlignment="1" applyProtection="1">
      <alignment horizontal="center" vertical="top"/>
      <protection locked="0"/>
    </xf>
    <xf numFmtId="0" fontId="35" fillId="4" borderId="3" xfId="0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top" wrapText="1"/>
      <protection locked="0"/>
    </xf>
    <xf numFmtId="0" fontId="13" fillId="4" borderId="36" xfId="0" applyFont="1" applyFill="1" applyBorder="1" applyAlignment="1">
      <alignment horizontal="center" vertical="center" wrapText="1"/>
    </xf>
    <xf numFmtId="0" fontId="13" fillId="4" borderId="37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51" fillId="0" borderId="6" xfId="0" applyNumberFormat="1" applyFont="1" applyBorder="1" applyAlignment="1">
      <alignment horizontal="center"/>
    </xf>
    <xf numFmtId="49" fontId="51" fillId="0" borderId="10" xfId="0" applyNumberFormat="1" applyFont="1" applyBorder="1" applyAlignment="1">
      <alignment horizontal="center"/>
    </xf>
    <xf numFmtId="49" fontId="51" fillId="0" borderId="11" xfId="0" applyNumberFormat="1" applyFont="1" applyBorder="1"/>
    <xf numFmtId="49" fontId="51" fillId="0" borderId="7" xfId="0" applyNumberFormat="1" applyFont="1" applyBorder="1"/>
    <xf numFmtId="49" fontId="33" fillId="0" borderId="7" xfId="0" applyNumberFormat="1" applyFont="1" applyBorder="1"/>
    <xf numFmtId="0" fontId="0" fillId="0" borderId="7" xfId="0" applyBorder="1"/>
    <xf numFmtId="0" fontId="0" fillId="0" borderId="8" xfId="0" applyBorder="1"/>
    <xf numFmtId="49" fontId="51" fillId="0" borderId="1" xfId="0" applyNumberFormat="1" applyFont="1" applyBorder="1"/>
    <xf numFmtId="49" fontId="51" fillId="0" borderId="0" xfId="0" applyNumberFormat="1" applyFont="1"/>
    <xf numFmtId="49" fontId="33" fillId="0" borderId="0" xfId="0" applyNumberFormat="1" applyFont="1"/>
    <xf numFmtId="0" fontId="0" fillId="0" borderId="2" xfId="0" applyBorder="1"/>
    <xf numFmtId="49" fontId="51" fillId="0" borderId="3" xfId="0" applyNumberFormat="1" applyFont="1" applyBorder="1"/>
    <xf numFmtId="49" fontId="51" fillId="0" borderId="4" xfId="0" applyNumberFormat="1" applyFont="1" applyBorder="1"/>
    <xf numFmtId="49" fontId="33" fillId="0" borderId="4" xfId="0" applyNumberFormat="1" applyFont="1" applyBorder="1"/>
    <xf numFmtId="0" fontId="0" fillId="0" borderId="4" xfId="0" applyBorder="1"/>
    <xf numFmtId="0" fontId="0" fillId="0" borderId="5" xfId="0" applyBorder="1"/>
    <xf numFmtId="0" fontId="38" fillId="0" borderId="0" xfId="0" applyFont="1" applyAlignment="1">
      <alignment horizontal="center"/>
    </xf>
    <xf numFmtId="0" fontId="0" fillId="13" borderId="0" xfId="0" applyFill="1"/>
    <xf numFmtId="0" fontId="13" fillId="13" borderId="0" xfId="0" applyFont="1" applyFill="1" applyProtection="1">
      <protection locked="0"/>
    </xf>
    <xf numFmtId="170" fontId="13" fillId="13" borderId="0" xfId="2" applyNumberFormat="1" applyFont="1" applyFill="1" applyBorder="1"/>
    <xf numFmtId="0" fontId="44" fillId="13" borderId="0" xfId="0" applyFont="1" applyFill="1"/>
    <xf numFmtId="0" fontId="5" fillId="13" borderId="0" xfId="6" applyFont="1" applyFill="1"/>
    <xf numFmtId="0" fontId="12" fillId="8" borderId="6" xfId="3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 wrapText="1"/>
    </xf>
    <xf numFmtId="49" fontId="47" fillId="14" borderId="16" xfId="0" applyNumberFormat="1" applyFont="1" applyFill="1" applyBorder="1" applyAlignment="1">
      <alignment horizontal="left" vertical="top"/>
    </xf>
    <xf numFmtId="171" fontId="42" fillId="14" borderId="16" xfId="0" applyNumberFormat="1" applyFont="1" applyFill="1" applyBorder="1" applyAlignment="1">
      <alignment horizontal="right" vertical="top"/>
    </xf>
    <xf numFmtId="49" fontId="47" fillId="14" borderId="38" xfId="0" applyNumberFormat="1" applyFont="1" applyFill="1" applyBorder="1" applyAlignment="1">
      <alignment horizontal="center" vertical="top"/>
    </xf>
    <xf numFmtId="49" fontId="47" fillId="14" borderId="38" xfId="0" applyNumberFormat="1" applyFont="1" applyFill="1" applyBorder="1" applyAlignment="1">
      <alignment horizontal="left" vertical="top"/>
    </xf>
    <xf numFmtId="44" fontId="42" fillId="14" borderId="38" xfId="9" applyFont="1" applyFill="1" applyBorder="1" applyAlignment="1">
      <alignment horizontal="right" vertical="top"/>
    </xf>
    <xf numFmtId="0" fontId="13" fillId="4" borderId="19" xfId="0" applyFont="1" applyFill="1" applyBorder="1" applyAlignment="1">
      <alignment horizontal="center" vertical="center" wrapText="1"/>
    </xf>
    <xf numFmtId="0" fontId="8" fillId="0" borderId="0" xfId="0" applyFont="1" applyFill="1"/>
    <xf numFmtId="2" fontId="13" fillId="4" borderId="0" xfId="0" applyNumberFormat="1" applyFont="1" applyFill="1"/>
    <xf numFmtId="2" fontId="14" fillId="4" borderId="0" xfId="0" applyNumberFormat="1" applyFont="1" applyFill="1" applyBorder="1" applyAlignment="1"/>
    <xf numFmtId="2" fontId="12" fillId="7" borderId="6" xfId="2" applyNumberFormat="1" applyFont="1" applyFill="1" applyBorder="1" applyAlignment="1">
      <alignment horizontal="center" vertical="center"/>
    </xf>
    <xf numFmtId="2" fontId="12" fillId="7" borderId="6" xfId="3" applyNumberFormat="1" applyFont="1" applyFill="1" applyBorder="1" applyAlignment="1">
      <alignment horizontal="center" vertical="center"/>
    </xf>
    <xf numFmtId="2" fontId="12" fillId="7" borderId="10" xfId="3" applyNumberFormat="1" applyFont="1" applyFill="1" applyBorder="1" applyAlignment="1">
      <alignment horizontal="center" vertical="center"/>
    </xf>
    <xf numFmtId="2" fontId="15" fillId="4" borderId="0" xfId="0" applyNumberFormat="1" applyFont="1" applyFill="1" applyBorder="1" applyAlignment="1">
      <alignment horizontal="center"/>
    </xf>
    <xf numFmtId="2" fontId="13" fillId="4" borderId="1" xfId="0" applyNumberFormat="1" applyFont="1" applyFill="1" applyBorder="1" applyAlignment="1"/>
    <xf numFmtId="2" fontId="2" fillId="4" borderId="0" xfId="3" applyNumberFormat="1" applyFont="1" applyFill="1" applyBorder="1" applyAlignment="1">
      <alignment vertical="center"/>
    </xf>
    <xf numFmtId="2" fontId="5" fillId="4" borderId="0" xfId="3" applyNumberFormat="1" applyFont="1" applyFill="1" applyBorder="1" applyAlignment="1"/>
    <xf numFmtId="2" fontId="13" fillId="4" borderId="0" xfId="0" applyNumberFormat="1" applyFont="1" applyFill="1" applyBorder="1" applyAlignment="1"/>
    <xf numFmtId="2" fontId="13" fillId="4" borderId="0" xfId="0" applyNumberFormat="1" applyFont="1" applyFill="1" applyBorder="1"/>
    <xf numFmtId="2" fontId="13" fillId="4" borderId="2" xfId="0" applyNumberFormat="1" applyFont="1" applyFill="1" applyBorder="1"/>
    <xf numFmtId="2" fontId="5" fillId="4" borderId="0" xfId="0" applyNumberFormat="1" applyFont="1" applyFill="1" applyBorder="1" applyAlignment="1">
      <alignment vertical="top"/>
    </xf>
    <xf numFmtId="2" fontId="13" fillId="4" borderId="0" xfId="0" applyNumberFormat="1" applyFont="1" applyFill="1" applyBorder="1" applyAlignment="1">
      <alignment vertical="top"/>
    </xf>
    <xf numFmtId="2" fontId="13" fillId="4" borderId="0" xfId="0" applyNumberFormat="1" applyFont="1" applyFill="1" applyAlignment="1"/>
    <xf numFmtId="2" fontId="2" fillId="4" borderId="1" xfId="0" applyNumberFormat="1" applyFont="1" applyFill="1" applyBorder="1" applyAlignment="1">
      <alignment horizontal="left" vertical="top"/>
    </xf>
    <xf numFmtId="2" fontId="2" fillId="4" borderId="0" xfId="0" applyNumberFormat="1" applyFont="1" applyFill="1" applyBorder="1" applyAlignment="1">
      <alignment vertical="top"/>
    </xf>
    <xf numFmtId="2" fontId="5" fillId="4" borderId="1" xfId="0" applyNumberFormat="1" applyFont="1" applyFill="1" applyBorder="1" applyAlignment="1">
      <alignment horizontal="left" vertical="top"/>
    </xf>
    <xf numFmtId="2" fontId="2" fillId="4" borderId="0" xfId="0" applyNumberFormat="1" applyFont="1" applyFill="1" applyBorder="1" applyAlignment="1">
      <alignment vertical="top" wrapText="1"/>
    </xf>
    <xf numFmtId="2" fontId="5" fillId="4" borderId="0" xfId="0" applyNumberFormat="1" applyFont="1" applyFill="1" applyBorder="1" applyAlignment="1" applyProtection="1">
      <alignment vertical="top"/>
      <protection locked="0"/>
    </xf>
    <xf numFmtId="2" fontId="5" fillId="4" borderId="0" xfId="0" applyNumberFormat="1" applyFont="1" applyFill="1" applyBorder="1" applyAlignment="1">
      <alignment horizontal="left" vertical="top"/>
    </xf>
    <xf numFmtId="2" fontId="5" fillId="4" borderId="0" xfId="0" applyNumberFormat="1" applyFont="1" applyFill="1" applyBorder="1"/>
    <xf numFmtId="2" fontId="5" fillId="4" borderId="0" xfId="2" applyNumberFormat="1" applyFont="1" applyFill="1" applyBorder="1"/>
    <xf numFmtId="2" fontId="5" fillId="4" borderId="0" xfId="0" applyNumberFormat="1" applyFont="1" applyFill="1" applyBorder="1" applyAlignment="1">
      <alignment vertical="center"/>
    </xf>
    <xf numFmtId="2" fontId="2" fillId="4" borderId="0" xfId="0" applyNumberFormat="1" applyFont="1" applyFill="1" applyBorder="1" applyAlignment="1">
      <alignment horizontal="right" vertical="top"/>
    </xf>
    <xf numFmtId="2" fontId="5" fillId="4" borderId="0" xfId="0" applyNumberFormat="1" applyFont="1" applyFill="1" applyBorder="1" applyAlignment="1">
      <alignment horizontal="right"/>
    </xf>
    <xf numFmtId="2" fontId="5" fillId="4" borderId="0" xfId="2" applyNumberFormat="1" applyFont="1" applyFill="1" applyBorder="1" applyAlignment="1">
      <alignment vertical="top"/>
    </xf>
    <xf numFmtId="2" fontId="5" fillId="4" borderId="0" xfId="0" applyNumberFormat="1" applyFont="1" applyFill="1" applyBorder="1" applyAlignment="1" applyProtection="1">
      <alignment vertical="top" wrapText="1"/>
      <protection locked="0"/>
    </xf>
    <xf numFmtId="2" fontId="2" fillId="4" borderId="0" xfId="0" applyNumberFormat="1" applyFont="1" applyFill="1" applyBorder="1" applyAlignment="1"/>
    <xf numFmtId="2" fontId="13" fillId="4" borderId="1" xfId="0" applyNumberFormat="1" applyFont="1" applyFill="1" applyBorder="1" applyAlignment="1">
      <alignment vertical="top"/>
    </xf>
    <xf numFmtId="2" fontId="5" fillId="4" borderId="0" xfId="0" applyNumberFormat="1" applyFont="1" applyFill="1" applyBorder="1" applyAlignment="1">
      <alignment vertical="top" wrapText="1"/>
    </xf>
    <xf numFmtId="2" fontId="14" fillId="4" borderId="1" xfId="0" applyNumberFormat="1" applyFont="1" applyFill="1" applyBorder="1" applyAlignment="1">
      <alignment vertical="top"/>
    </xf>
    <xf numFmtId="2" fontId="2" fillId="4" borderId="0" xfId="0" applyNumberFormat="1" applyFont="1" applyFill="1" applyBorder="1" applyAlignment="1" applyProtection="1">
      <alignment vertical="top"/>
    </xf>
    <xf numFmtId="2" fontId="2" fillId="4" borderId="0" xfId="3" applyNumberFormat="1" applyFont="1" applyFill="1" applyBorder="1" applyAlignment="1">
      <alignment horizontal="center"/>
    </xf>
    <xf numFmtId="2" fontId="24" fillId="7" borderId="9" xfId="0" applyNumberFormat="1" applyFont="1" applyFill="1" applyBorder="1" applyAlignment="1">
      <alignment horizontal="center" vertical="center"/>
    </xf>
    <xf numFmtId="2" fontId="13" fillId="4" borderId="0" xfId="0" applyNumberFormat="1" applyFont="1" applyFill="1" applyBorder="1" applyAlignment="1">
      <alignment wrapText="1"/>
    </xf>
    <xf numFmtId="2" fontId="2" fillId="4" borderId="0" xfId="3" applyNumberFormat="1" applyFont="1" applyFill="1" applyBorder="1" applyAlignment="1">
      <alignment vertical="top"/>
    </xf>
    <xf numFmtId="2" fontId="25" fillId="4" borderId="0" xfId="3" applyNumberFormat="1" applyFont="1" applyFill="1" applyBorder="1" applyAlignment="1">
      <alignment horizontal="center"/>
    </xf>
    <xf numFmtId="2" fontId="2" fillId="4" borderId="0" xfId="0" applyNumberFormat="1" applyFont="1" applyFill="1" applyBorder="1" applyAlignment="1" applyProtection="1">
      <alignment horizontal="right" vertical="top"/>
    </xf>
    <xf numFmtId="2" fontId="5" fillId="4" borderId="3" xfId="0" applyNumberFormat="1" applyFont="1" applyFill="1" applyBorder="1" applyAlignment="1">
      <alignment horizontal="left" vertical="top"/>
    </xf>
    <xf numFmtId="2" fontId="5" fillId="4" borderId="0" xfId="0" applyNumberFormat="1" applyFont="1" applyFill="1" applyBorder="1" applyAlignment="1">
      <alignment wrapText="1"/>
    </xf>
    <xf numFmtId="2" fontId="5" fillId="4" borderId="0" xfId="0" applyNumberFormat="1" applyFont="1" applyFill="1" applyBorder="1" applyProtection="1">
      <protection locked="0"/>
    </xf>
    <xf numFmtId="2" fontId="5" fillId="4" borderId="0" xfId="2" applyNumberFormat="1" applyFont="1" applyFill="1" applyBorder="1" applyProtection="1">
      <protection locked="0"/>
    </xf>
    <xf numFmtId="2" fontId="5" fillId="4" borderId="0" xfId="0" applyNumberFormat="1" applyFont="1" applyFill="1" applyBorder="1" applyAlignment="1" applyProtection="1">
      <alignment vertical="center"/>
      <protection locked="0"/>
    </xf>
    <xf numFmtId="2" fontId="5" fillId="4" borderId="0" xfId="0" applyNumberFormat="1" applyFont="1" applyFill="1" applyBorder="1" applyAlignment="1" applyProtection="1">
      <alignment wrapText="1"/>
      <protection locked="0"/>
    </xf>
    <xf numFmtId="2" fontId="13" fillId="4" borderId="0" xfId="0" applyNumberFormat="1" applyFont="1" applyFill="1" applyAlignment="1">
      <alignment wrapText="1"/>
    </xf>
    <xf numFmtId="2" fontId="13" fillId="4" borderId="0" xfId="0" applyNumberFormat="1" applyFont="1" applyFill="1" applyAlignment="1">
      <alignment vertical="center"/>
    </xf>
    <xf numFmtId="2" fontId="13" fillId="4" borderId="0" xfId="0" applyNumberFormat="1" applyFont="1" applyFill="1" applyBorder="1" applyAlignment="1" applyProtection="1"/>
    <xf numFmtId="2" fontId="13" fillId="4" borderId="0" xfId="0" applyNumberFormat="1" applyFont="1" applyFill="1" applyBorder="1" applyProtection="1"/>
    <xf numFmtId="2" fontId="2" fillId="4" borderId="0" xfId="3" applyNumberFormat="1" applyFont="1" applyFill="1" applyBorder="1" applyAlignment="1" applyProtection="1"/>
    <xf numFmtId="2" fontId="12" fillId="7" borderId="9" xfId="3" applyNumberFormat="1" applyFont="1" applyFill="1" applyBorder="1" applyAlignment="1" applyProtection="1">
      <alignment horizontal="center" vertical="center" wrapText="1"/>
    </xf>
    <xf numFmtId="2" fontId="12" fillId="7" borderId="6" xfId="3" applyNumberFormat="1" applyFont="1" applyFill="1" applyBorder="1" applyAlignment="1" applyProtection="1">
      <alignment horizontal="center" vertical="center" wrapText="1"/>
    </xf>
    <xf numFmtId="2" fontId="12" fillId="7" borderId="6" xfId="0" applyNumberFormat="1" applyFont="1" applyFill="1" applyBorder="1" applyAlignment="1" applyProtection="1">
      <alignment horizontal="center" vertical="center" wrapText="1"/>
    </xf>
    <xf numFmtId="2" fontId="12" fillId="7" borderId="10" xfId="3" applyNumberFormat="1" applyFont="1" applyFill="1" applyBorder="1" applyAlignment="1" applyProtection="1">
      <alignment horizontal="center" vertical="center" wrapText="1"/>
    </xf>
    <xf numFmtId="2" fontId="2" fillId="4" borderId="1" xfId="1" applyNumberFormat="1" applyFont="1" applyFill="1" applyBorder="1" applyAlignment="1" applyProtection="1">
      <alignment horizontal="centerContinuous" vertical="center"/>
    </xf>
    <xf numFmtId="2" fontId="2" fillId="4" borderId="1" xfId="1" applyNumberFormat="1" applyFont="1" applyFill="1" applyBorder="1" applyAlignment="1" applyProtection="1">
      <alignment vertical="center"/>
    </xf>
    <xf numFmtId="2" fontId="2" fillId="4" borderId="0" xfId="1" applyNumberFormat="1" applyFont="1" applyFill="1" applyBorder="1" applyAlignment="1" applyProtection="1">
      <alignment vertical="top"/>
    </xf>
    <xf numFmtId="2" fontId="2" fillId="4" borderId="2" xfId="1" applyNumberFormat="1" applyFont="1" applyFill="1" applyBorder="1" applyAlignment="1" applyProtection="1">
      <alignment vertical="top"/>
    </xf>
    <xf numFmtId="2" fontId="14" fillId="4" borderId="1" xfId="0" applyNumberFormat="1" applyFont="1" applyFill="1" applyBorder="1" applyAlignment="1" applyProtection="1"/>
    <xf numFmtId="2" fontId="2" fillId="4" borderId="2" xfId="0" applyNumberFormat="1" applyFont="1" applyFill="1" applyBorder="1" applyAlignment="1" applyProtection="1">
      <alignment vertical="top"/>
    </xf>
    <xf numFmtId="2" fontId="2" fillId="4" borderId="0" xfId="0" applyNumberFormat="1" applyFont="1" applyFill="1" applyBorder="1" applyAlignment="1" applyProtection="1">
      <alignment horizontal="center" vertical="top"/>
      <protection locked="0"/>
    </xf>
    <xf numFmtId="2" fontId="14" fillId="4" borderId="2" xfId="0" applyNumberFormat="1" applyFont="1" applyFill="1" applyBorder="1" applyAlignment="1" applyProtection="1">
      <alignment vertical="top"/>
    </xf>
    <xf numFmtId="2" fontId="13" fillId="4" borderId="1" xfId="0" applyNumberFormat="1" applyFont="1" applyFill="1" applyBorder="1" applyAlignment="1" applyProtection="1"/>
    <xf numFmtId="2" fontId="25" fillId="4" borderId="0" xfId="0" applyNumberFormat="1" applyFont="1" applyFill="1" applyBorder="1" applyAlignment="1" applyProtection="1">
      <alignment vertical="top"/>
    </xf>
    <xf numFmtId="2" fontId="5" fillId="4" borderId="0" xfId="0" applyNumberFormat="1" applyFont="1" applyFill="1" applyBorder="1" applyAlignment="1" applyProtection="1">
      <alignment horizontal="center" vertical="top"/>
      <protection locked="0"/>
    </xf>
    <xf numFmtId="2" fontId="5" fillId="4" borderId="0" xfId="0" applyNumberFormat="1" applyFont="1" applyFill="1" applyBorder="1" applyAlignment="1" applyProtection="1">
      <alignment horizontal="right" vertical="top"/>
      <protection locked="0"/>
    </xf>
    <xf numFmtId="2" fontId="13" fillId="4" borderId="2" xfId="0" applyNumberFormat="1" applyFont="1" applyFill="1" applyBorder="1" applyAlignment="1" applyProtection="1">
      <alignment vertical="top"/>
    </xf>
    <xf numFmtId="2" fontId="5" fillId="4" borderId="0" xfId="0" applyNumberFormat="1" applyFont="1" applyFill="1" applyBorder="1" applyAlignment="1" applyProtection="1">
      <alignment vertical="top"/>
    </xf>
    <xf numFmtId="2" fontId="2" fillId="4" borderId="0" xfId="0" applyNumberFormat="1" applyFont="1" applyFill="1" applyBorder="1" applyAlignment="1" applyProtection="1">
      <alignment horizontal="right" vertical="top"/>
      <protection locked="0"/>
    </xf>
    <xf numFmtId="2" fontId="13" fillId="4" borderId="0" xfId="0" applyNumberFormat="1" applyFont="1" applyFill="1" applyBorder="1" applyAlignment="1" applyProtection="1">
      <alignment vertical="top"/>
    </xf>
    <xf numFmtId="2" fontId="2" fillId="4" borderId="0" xfId="0" applyNumberFormat="1" applyFont="1" applyFill="1" applyBorder="1" applyAlignment="1" applyProtection="1">
      <alignment horizontal="center" vertical="top"/>
    </xf>
    <xf numFmtId="2" fontId="26" fillId="4" borderId="1" xfId="0" applyNumberFormat="1" applyFont="1" applyFill="1" applyBorder="1" applyAlignment="1" applyProtection="1"/>
    <xf numFmtId="2" fontId="19" fillId="4" borderId="0" xfId="0" applyNumberFormat="1" applyFont="1" applyFill="1" applyBorder="1" applyAlignment="1" applyProtection="1">
      <alignment vertical="top"/>
    </xf>
    <xf numFmtId="2" fontId="19" fillId="4" borderId="0" xfId="0" applyNumberFormat="1" applyFont="1" applyFill="1" applyBorder="1" applyAlignment="1" applyProtection="1">
      <alignment horizontal="center" vertical="top"/>
      <protection locked="0"/>
    </xf>
    <xf numFmtId="2" fontId="26" fillId="4" borderId="2" xfId="0" applyNumberFormat="1" applyFont="1" applyFill="1" applyBorder="1" applyAlignment="1" applyProtection="1">
      <alignment vertical="top"/>
    </xf>
    <xf numFmtId="2" fontId="2" fillId="4" borderId="0" xfId="0" applyNumberFormat="1" applyFont="1" applyFill="1" applyBorder="1" applyAlignment="1" applyProtection="1">
      <alignment horizontal="left" vertical="top"/>
    </xf>
    <xf numFmtId="2" fontId="13" fillId="4" borderId="0" xfId="0" applyNumberFormat="1" applyFont="1" applyFill="1" applyBorder="1" applyAlignment="1" applyProtection="1">
      <alignment horizontal="center" vertical="top"/>
      <protection locked="0"/>
    </xf>
    <xf numFmtId="2" fontId="19" fillId="4" borderId="0" xfId="0" applyNumberFormat="1" applyFont="1" applyFill="1" applyBorder="1" applyAlignment="1" applyProtection="1">
      <alignment horizontal="center" vertical="top"/>
    </xf>
    <xf numFmtId="2" fontId="26" fillId="4" borderId="3" xfId="0" applyNumberFormat="1" applyFont="1" applyFill="1" applyBorder="1" applyAlignment="1" applyProtection="1"/>
    <xf numFmtId="2" fontId="19" fillId="4" borderId="4" xfId="0" applyNumberFormat="1" applyFont="1" applyFill="1" applyBorder="1" applyAlignment="1" applyProtection="1">
      <alignment vertical="top"/>
    </xf>
    <xf numFmtId="2" fontId="19" fillId="4" borderId="4" xfId="0" applyNumberFormat="1" applyFont="1" applyFill="1" applyBorder="1" applyAlignment="1" applyProtection="1">
      <alignment horizontal="center" vertical="top"/>
    </xf>
    <xf numFmtId="2" fontId="2" fillId="4" borderId="4" xfId="0" applyNumberFormat="1" applyFont="1" applyFill="1" applyBorder="1" applyAlignment="1" applyProtection="1">
      <alignment horizontal="right" vertical="top"/>
    </xf>
    <xf numFmtId="2" fontId="26" fillId="4" borderId="5" xfId="0" applyNumberFormat="1" applyFont="1" applyFill="1" applyBorder="1" applyAlignment="1" applyProtection="1">
      <alignment vertical="top"/>
    </xf>
    <xf numFmtId="2" fontId="13" fillId="4" borderId="0" xfId="0" applyNumberFormat="1" applyFont="1" applyFill="1" applyProtection="1"/>
    <xf numFmtId="2" fontId="5" fillId="4" borderId="0" xfId="0" applyNumberFormat="1" applyFont="1" applyFill="1" applyBorder="1" applyProtection="1"/>
    <xf numFmtId="2" fontId="5" fillId="4" borderId="0" xfId="2" applyNumberFormat="1" applyFont="1" applyFill="1" applyBorder="1" applyProtection="1"/>
    <xf numFmtId="2" fontId="5" fillId="4" borderId="0" xfId="0" applyNumberFormat="1" applyFont="1" applyFill="1" applyBorder="1" applyAlignment="1" applyProtection="1">
      <alignment vertical="center"/>
    </xf>
    <xf numFmtId="2" fontId="28" fillId="4" borderId="0" xfId="0" applyNumberFormat="1" applyFont="1" applyFill="1" applyBorder="1" applyAlignment="1" applyProtection="1">
      <alignment horizontal="right"/>
    </xf>
    <xf numFmtId="2" fontId="5" fillId="4" borderId="0" xfId="0" applyNumberFormat="1" applyFont="1" applyFill="1" applyBorder="1" applyAlignment="1" applyProtection="1">
      <alignment horizontal="right"/>
    </xf>
    <xf numFmtId="2" fontId="5" fillId="4" borderId="0" xfId="2" applyNumberFormat="1" applyFont="1" applyFill="1" applyBorder="1" applyAlignment="1" applyProtection="1">
      <alignment vertical="top"/>
    </xf>
    <xf numFmtId="2" fontId="12" fillId="7" borderId="11" xfId="3" applyNumberFormat="1" applyFont="1" applyFill="1" applyBorder="1" applyAlignment="1">
      <alignment horizontal="center" vertical="center" wrapText="1"/>
    </xf>
    <xf numFmtId="2" fontId="12" fillId="7" borderId="7" xfId="3" applyNumberFormat="1" applyFont="1" applyFill="1" applyBorder="1" applyAlignment="1">
      <alignment horizontal="center" vertical="center" wrapText="1"/>
    </xf>
    <xf numFmtId="2" fontId="12" fillId="7" borderId="8" xfId="3" applyNumberFormat="1" applyFont="1" applyFill="1" applyBorder="1" applyAlignment="1">
      <alignment horizontal="center" vertical="center" wrapText="1"/>
    </xf>
    <xf numFmtId="2" fontId="12" fillId="4" borderId="0" xfId="0" applyNumberFormat="1" applyFont="1" applyFill="1" applyBorder="1"/>
    <xf numFmtId="2" fontId="12" fillId="7" borderId="3" xfId="3" applyNumberFormat="1" applyFont="1" applyFill="1" applyBorder="1" applyAlignment="1">
      <alignment horizontal="center" vertical="center" wrapText="1"/>
    </xf>
    <xf numFmtId="2" fontId="12" fillId="7" borderId="4" xfId="3" applyNumberFormat="1" applyFont="1" applyFill="1" applyBorder="1" applyAlignment="1">
      <alignment horizontal="center" vertical="center" wrapText="1"/>
    </xf>
    <xf numFmtId="2" fontId="12" fillId="7" borderId="5" xfId="3" applyNumberFormat="1" applyFont="1" applyFill="1" applyBorder="1" applyAlignment="1">
      <alignment horizontal="center" vertical="center" wrapText="1"/>
    </xf>
    <xf numFmtId="2" fontId="13" fillId="4" borderId="0" xfId="0" applyNumberFormat="1" applyFont="1" applyFill="1" applyAlignment="1">
      <alignment horizontal="center"/>
    </xf>
    <xf numFmtId="2" fontId="36" fillId="4" borderId="0" xfId="0" applyNumberFormat="1" applyFont="1" applyFill="1" applyBorder="1" applyAlignment="1" applyProtection="1">
      <alignment horizontal="center" vertical="center"/>
      <protection locked="0"/>
    </xf>
    <xf numFmtId="2" fontId="13" fillId="4" borderId="0" xfId="0" applyNumberFormat="1" applyFont="1" applyFill="1" applyBorder="1" applyAlignment="1" applyProtection="1">
      <protection locked="0"/>
    </xf>
    <xf numFmtId="2" fontId="13" fillId="4" borderId="7" xfId="0" applyNumberFormat="1" applyFont="1" applyFill="1" applyBorder="1" applyAlignment="1" applyProtection="1">
      <alignment horizontal="center" vertical="center"/>
      <protection locked="0"/>
    </xf>
    <xf numFmtId="2" fontId="13" fillId="4" borderId="0" xfId="0" applyNumberFormat="1" applyFont="1" applyFill="1" applyAlignment="1">
      <alignment horizontal="center" vertical="center"/>
    </xf>
    <xf numFmtId="2" fontId="13" fillId="4" borderId="0" xfId="0" applyNumberFormat="1" applyFont="1" applyFill="1" applyBorder="1" applyAlignment="1">
      <alignment horizontal="center"/>
    </xf>
    <xf numFmtId="2" fontId="5" fillId="4" borderId="0" xfId="0" applyNumberFormat="1" applyFont="1" applyFill="1"/>
    <xf numFmtId="2" fontId="5" fillId="4" borderId="0" xfId="0" applyNumberFormat="1" applyFont="1" applyFill="1" applyAlignment="1">
      <alignment wrapText="1"/>
    </xf>
    <xf numFmtId="2" fontId="5" fillId="4" borderId="0" xfId="2" applyNumberFormat="1" applyFont="1" applyFill="1" applyAlignment="1">
      <alignment horizontal="center"/>
    </xf>
    <xf numFmtId="2" fontId="2" fillId="4" borderId="0" xfId="3" applyNumberFormat="1" applyFont="1" applyFill="1" applyBorder="1" applyAlignment="1"/>
    <xf numFmtId="2" fontId="12" fillId="7" borderId="3" xfId="2" applyNumberFormat="1" applyFont="1" applyFill="1" applyBorder="1" applyAlignment="1">
      <alignment horizontal="center" vertical="center" wrapText="1"/>
    </xf>
    <xf numFmtId="2" fontId="12" fillId="7" borderId="6" xfId="2" applyNumberFormat="1" applyFont="1" applyFill="1" applyBorder="1" applyAlignment="1">
      <alignment horizontal="center" vertical="center" wrapText="1"/>
    </xf>
    <xf numFmtId="2" fontId="12" fillId="7" borderId="10" xfId="2" applyNumberFormat="1" applyFont="1" applyFill="1" applyBorder="1" applyAlignment="1">
      <alignment horizontal="center" vertical="center" wrapText="1"/>
    </xf>
    <xf numFmtId="2" fontId="2" fillId="4" borderId="1" xfId="1" applyNumberFormat="1" applyFont="1" applyFill="1" applyBorder="1" applyAlignment="1">
      <alignment horizontal="center" vertical="center"/>
    </xf>
    <xf numFmtId="2" fontId="2" fillId="4" borderId="0" xfId="1" applyNumberFormat="1" applyFont="1" applyFill="1" applyBorder="1" applyAlignment="1">
      <alignment horizontal="center" vertical="center"/>
    </xf>
    <xf numFmtId="2" fontId="2" fillId="4" borderId="2" xfId="1" applyNumberFormat="1" applyFont="1" applyFill="1" applyBorder="1" applyAlignment="1">
      <alignment horizontal="center" vertical="center"/>
    </xf>
    <xf numFmtId="2" fontId="14" fillId="4" borderId="0" xfId="0" applyNumberFormat="1" applyFont="1" applyFill="1" applyBorder="1" applyAlignment="1">
      <alignment horizontal="right" vertical="top"/>
    </xf>
    <xf numFmtId="2" fontId="14" fillId="3" borderId="0" xfId="0" applyNumberFormat="1" applyFont="1" applyFill="1" applyBorder="1" applyAlignment="1">
      <alignment horizontal="right" vertical="top"/>
    </xf>
    <xf numFmtId="2" fontId="2" fillId="4" borderId="2" xfId="0" applyNumberFormat="1" applyFont="1" applyFill="1" applyBorder="1" applyAlignment="1">
      <alignment vertical="top" wrapText="1"/>
    </xf>
    <xf numFmtId="2" fontId="13" fillId="4" borderId="0" xfId="0" applyNumberFormat="1" applyFont="1" applyFill="1" applyBorder="1" applyAlignment="1" applyProtection="1">
      <alignment horizontal="right" vertical="top"/>
      <protection locked="0"/>
    </xf>
    <xf numFmtId="2" fontId="13" fillId="3" borderId="0" xfId="0" applyNumberFormat="1" applyFont="1" applyFill="1" applyBorder="1" applyAlignment="1" applyProtection="1">
      <alignment horizontal="right" vertical="top"/>
      <protection locked="0"/>
    </xf>
    <xf numFmtId="2" fontId="13" fillId="4" borderId="0" xfId="0" applyNumberFormat="1" applyFont="1" applyFill="1" applyBorder="1" applyAlignment="1">
      <alignment horizontal="right" vertical="top"/>
    </xf>
    <xf numFmtId="2" fontId="5" fillId="3" borderId="0" xfId="2" applyNumberFormat="1" applyFont="1" applyFill="1" applyBorder="1" applyAlignment="1">
      <alignment horizontal="center"/>
    </xf>
    <xf numFmtId="2" fontId="14" fillId="4" borderId="0" xfId="0" applyNumberFormat="1" applyFont="1" applyFill="1" applyBorder="1" applyAlignment="1">
      <alignment horizontal="left" vertical="top" wrapText="1"/>
    </xf>
    <xf numFmtId="2" fontId="13" fillId="3" borderId="0" xfId="0" applyNumberFormat="1" applyFont="1" applyFill="1" applyBorder="1" applyAlignment="1">
      <alignment horizontal="right" vertical="top"/>
    </xf>
    <xf numFmtId="2" fontId="14" fillId="4" borderId="14" xfId="0" applyNumberFormat="1" applyFont="1" applyFill="1" applyBorder="1" applyAlignment="1">
      <alignment horizontal="right" vertical="top"/>
    </xf>
    <xf numFmtId="2" fontId="29" fillId="4" borderId="0" xfId="0" applyNumberFormat="1" applyFont="1" applyFill="1" applyAlignment="1">
      <alignment horizontal="center"/>
    </xf>
    <xf numFmtId="2" fontId="13" fillId="0" borderId="0" xfId="0" applyNumberFormat="1" applyFont="1" applyFill="1" applyBorder="1" applyAlignment="1">
      <alignment horizontal="right" vertical="top"/>
    </xf>
    <xf numFmtId="2" fontId="14" fillId="0" borderId="0" xfId="0" applyNumberFormat="1" applyFont="1" applyFill="1" applyBorder="1" applyAlignment="1">
      <alignment horizontal="right" vertical="top"/>
    </xf>
    <xf numFmtId="2" fontId="13" fillId="0" borderId="0" xfId="0" applyNumberFormat="1" applyFont="1" applyFill="1" applyBorder="1" applyAlignment="1" applyProtection="1">
      <alignment horizontal="right" vertical="top"/>
      <protection locked="0"/>
    </xf>
    <xf numFmtId="2" fontId="14" fillId="4" borderId="4" xfId="0" applyNumberFormat="1" applyFont="1" applyFill="1" applyBorder="1" applyAlignment="1">
      <alignment horizontal="right" vertical="top"/>
    </xf>
    <xf numFmtId="2" fontId="2" fillId="4" borderId="5" xfId="0" applyNumberFormat="1" applyFont="1" applyFill="1" applyBorder="1" applyAlignment="1">
      <alignment vertical="top" wrapText="1"/>
    </xf>
    <xf numFmtId="2" fontId="5" fillId="4" borderId="4" xfId="0" applyNumberFormat="1" applyFont="1" applyFill="1" applyBorder="1" applyAlignment="1" applyProtection="1">
      <protection locked="0"/>
    </xf>
    <xf numFmtId="2" fontId="5" fillId="4" borderId="0" xfId="0" applyNumberFormat="1" applyFont="1" applyFill="1" applyBorder="1" applyAlignment="1" applyProtection="1">
      <protection locked="0"/>
    </xf>
    <xf numFmtId="2" fontId="5" fillId="4" borderId="0" xfId="0" applyNumberFormat="1" applyFont="1" applyFill="1" applyBorder="1" applyAlignment="1" applyProtection="1">
      <alignment horizontal="center" vertical="center"/>
      <protection locked="0"/>
    </xf>
    <xf numFmtId="43" fontId="5" fillId="4" borderId="0" xfId="2" applyFont="1" applyFill="1" applyBorder="1" applyAlignment="1" applyProtection="1">
      <alignment vertical="top"/>
      <protection locked="0"/>
    </xf>
    <xf numFmtId="1" fontId="12" fillId="7" borderId="6" xfId="2" applyNumberFormat="1" applyFont="1" applyFill="1" applyBorder="1" applyAlignment="1">
      <alignment horizontal="center" vertical="center"/>
    </xf>
    <xf numFmtId="43" fontId="13" fillId="4" borderId="0" xfId="2" applyFont="1" applyFill="1" applyBorder="1" applyAlignment="1"/>
    <xf numFmtId="43" fontId="13" fillId="4" borderId="0" xfId="2" applyFont="1" applyFill="1"/>
    <xf numFmtId="43" fontId="2" fillId="4" borderId="0" xfId="2" applyFont="1" applyFill="1" applyBorder="1" applyAlignment="1"/>
    <xf numFmtId="43" fontId="15" fillId="7" borderId="9" xfId="2" applyFont="1" applyFill="1" applyBorder="1" applyAlignment="1">
      <alignment vertical="center"/>
    </xf>
    <xf numFmtId="43" fontId="12" fillId="7" borderId="6" xfId="2" applyFont="1" applyFill="1" applyBorder="1" applyAlignment="1">
      <alignment horizontal="center" vertical="center"/>
    </xf>
    <xf numFmtId="43" fontId="13" fillId="4" borderId="0" xfId="2" applyFont="1" applyFill="1" applyBorder="1"/>
    <xf numFmtId="43" fontId="13" fillId="4" borderId="1" xfId="2" applyFont="1" applyFill="1" applyBorder="1" applyAlignment="1"/>
    <xf numFmtId="43" fontId="2" fillId="4" borderId="0" xfId="2" applyFont="1" applyFill="1" applyBorder="1" applyAlignment="1">
      <alignment vertical="center"/>
    </xf>
    <xf numFmtId="43" fontId="13" fillId="4" borderId="2" xfId="2" applyFont="1" applyFill="1" applyBorder="1"/>
    <xf numFmtId="43" fontId="13" fillId="4" borderId="1" xfId="2" applyFont="1" applyFill="1" applyBorder="1" applyAlignment="1">
      <alignment vertical="top"/>
    </xf>
    <xf numFmtId="43" fontId="13" fillId="4" borderId="0" xfId="2" applyFont="1" applyFill="1" applyBorder="1" applyAlignment="1">
      <alignment vertical="top"/>
    </xf>
    <xf numFmtId="43" fontId="2" fillId="4" borderId="0" xfId="2" applyFont="1" applyFill="1" applyBorder="1" applyAlignment="1">
      <alignment vertical="top"/>
    </xf>
    <xf numFmtId="43" fontId="5" fillId="0" borderId="0" xfId="2" applyFont="1" applyFill="1" applyBorder="1" applyAlignment="1" applyProtection="1">
      <alignment vertical="top"/>
      <protection locked="0"/>
    </xf>
    <xf numFmtId="43" fontId="5" fillId="4" borderId="0" xfId="2" applyFont="1" applyFill="1" applyBorder="1" applyAlignment="1">
      <alignment horizontal="left" vertical="top"/>
    </xf>
    <xf numFmtId="43" fontId="2" fillId="4" borderId="0" xfId="2" applyFont="1" applyFill="1" applyBorder="1" applyAlignment="1">
      <alignment horizontal="left" vertical="top"/>
    </xf>
    <xf numFmtId="43" fontId="13" fillId="4" borderId="0" xfId="2" applyFont="1" applyFill="1" applyBorder="1" applyAlignment="1">
      <alignment horizontal="left" vertical="top"/>
    </xf>
    <xf numFmtId="43" fontId="5" fillId="0" borderId="0" xfId="2" applyFont="1" applyFill="1" applyBorder="1" applyAlignment="1" applyProtection="1">
      <alignment horizontal="right" vertical="top"/>
      <protection locked="0"/>
    </xf>
    <xf numFmtId="43" fontId="13" fillId="4" borderId="0" xfId="2" applyFont="1" applyFill="1" applyAlignment="1">
      <alignment horizontal="right" vertical="center"/>
    </xf>
    <xf numFmtId="43" fontId="0" fillId="0" borderId="0" xfId="2" applyFont="1" applyAlignment="1">
      <alignment horizontal="left" wrapText="1"/>
    </xf>
    <xf numFmtId="43" fontId="2" fillId="4" borderId="0" xfId="2" applyFont="1" applyFill="1" applyBorder="1" applyAlignment="1">
      <alignment horizontal="right" vertical="top" wrapText="1"/>
    </xf>
    <xf numFmtId="43" fontId="5" fillId="4" borderId="0" xfId="2" applyFont="1" applyFill="1" applyBorder="1" applyAlignment="1">
      <alignment horizontal="left" vertical="top" wrapText="1"/>
    </xf>
    <xf numFmtId="43" fontId="2" fillId="0" borderId="0" xfId="2" applyFont="1" applyFill="1" applyBorder="1" applyAlignment="1">
      <alignment horizontal="right" vertical="top" wrapText="1"/>
    </xf>
    <xf numFmtId="43" fontId="13" fillId="4" borderId="0" xfId="2" applyFont="1" applyFill="1" applyBorder="1" applyAlignment="1">
      <alignment horizontal="left" vertical="top" wrapText="1"/>
    </xf>
    <xf numFmtId="43" fontId="13" fillId="4" borderId="2" xfId="2" applyFont="1" applyFill="1" applyBorder="1" applyAlignment="1">
      <alignment horizontal="left" wrapText="1"/>
    </xf>
    <xf numFmtId="43" fontId="13" fillId="4" borderId="3" xfId="2" applyFont="1" applyFill="1" applyBorder="1" applyAlignment="1">
      <alignment horizontal="left" vertical="top" wrapText="1"/>
    </xf>
    <xf numFmtId="43" fontId="13" fillId="4" borderId="4" xfId="2" applyFont="1" applyFill="1" applyBorder="1" applyAlignment="1">
      <alignment vertical="top"/>
    </xf>
    <xf numFmtId="43" fontId="2" fillId="4" borderId="4" xfId="2" applyFont="1" applyFill="1" applyBorder="1" applyAlignment="1">
      <alignment vertical="top"/>
    </xf>
    <xf numFmtId="43" fontId="5" fillId="4" borderId="4" xfId="2" applyFont="1" applyFill="1" applyBorder="1" applyAlignment="1">
      <alignment vertical="top"/>
    </xf>
    <xf numFmtId="43" fontId="13" fillId="4" borderId="4" xfId="2" applyFont="1" applyFill="1" applyBorder="1"/>
    <xf numFmtId="43" fontId="13" fillId="4" borderId="5" xfId="2" applyFont="1" applyFill="1" applyBorder="1"/>
    <xf numFmtId="43" fontId="13" fillId="4" borderId="0" xfId="2" applyFont="1" applyFill="1" applyAlignment="1">
      <alignment horizontal="left" wrapText="1"/>
    </xf>
    <xf numFmtId="43" fontId="5" fillId="4" borderId="0" xfId="2" applyFont="1" applyFill="1" applyBorder="1" applyAlignment="1">
      <alignment vertical="center"/>
    </xf>
    <xf numFmtId="43" fontId="29" fillId="4" borderId="0" xfId="2" applyFont="1" applyFill="1" applyAlignment="1">
      <alignment horizontal="center"/>
    </xf>
    <xf numFmtId="43" fontId="13" fillId="4" borderId="0" xfId="2" applyFont="1" applyFill="1" applyBorder="1" applyAlignment="1" applyProtection="1">
      <protection locked="0"/>
    </xf>
    <xf numFmtId="43" fontId="2" fillId="4" borderId="0" xfId="2" applyFont="1" applyFill="1" applyBorder="1" applyAlignment="1">
      <alignment horizontal="right" vertical="top"/>
    </xf>
    <xf numFmtId="43" fontId="5" fillId="4" borderId="0" xfId="2" applyFont="1" applyFill="1" applyBorder="1" applyAlignment="1">
      <alignment horizontal="right"/>
    </xf>
    <xf numFmtId="43" fontId="5" fillId="4" borderId="0" xfId="2" applyFont="1" applyFill="1" applyBorder="1" applyAlignment="1" applyProtection="1">
      <alignment vertical="top" wrapText="1"/>
      <protection locked="0"/>
    </xf>
    <xf numFmtId="43" fontId="13" fillId="4" borderId="0" xfId="2" applyFont="1" applyFill="1" applyAlignment="1">
      <alignment vertical="top"/>
    </xf>
    <xf numFmtId="43" fontId="15" fillId="4" borderId="0" xfId="2" applyFont="1" applyFill="1" applyBorder="1"/>
    <xf numFmtId="43" fontId="2" fillId="4" borderId="1" xfId="2" applyFont="1" applyFill="1" applyBorder="1" applyAlignment="1">
      <alignment vertical="center"/>
    </xf>
    <xf numFmtId="43" fontId="17" fillId="4" borderId="0" xfId="2" applyFont="1" applyFill="1" applyBorder="1" applyAlignment="1">
      <alignment horizontal="right" vertical="top"/>
    </xf>
    <xf numFmtId="43" fontId="16" fillId="4" borderId="0" xfId="2" applyFont="1" applyFill="1" applyBorder="1" applyAlignment="1">
      <alignment horizontal="right" vertical="top"/>
    </xf>
    <xf numFmtId="43" fontId="2" fillId="4" borderId="0" xfId="2" applyFont="1" applyFill="1" applyBorder="1" applyAlignment="1">
      <alignment vertical="top" wrapText="1"/>
    </xf>
    <xf numFmtId="43" fontId="19" fillId="4" borderId="0" xfId="2" applyFont="1" applyFill="1" applyBorder="1" applyAlignment="1">
      <alignment vertical="top" wrapText="1"/>
    </xf>
    <xf numFmtId="43" fontId="19" fillId="4" borderId="0" xfId="2" applyFont="1" applyFill="1" applyBorder="1" applyAlignment="1">
      <alignment vertical="top"/>
    </xf>
    <xf numFmtId="43" fontId="5" fillId="4" borderId="0" xfId="2" applyFont="1" applyFill="1" applyBorder="1" applyAlignment="1">
      <alignment vertical="top" wrapText="1"/>
    </xf>
    <xf numFmtId="43" fontId="5" fillId="0" borderId="0" xfId="2" applyFont="1" applyFill="1" applyBorder="1" applyAlignment="1">
      <alignment vertical="top"/>
    </xf>
    <xf numFmtId="43" fontId="14" fillId="4" borderId="1" xfId="2" applyFont="1" applyFill="1" applyBorder="1" applyAlignment="1">
      <alignment vertical="top"/>
    </xf>
    <xf numFmtId="43" fontId="2" fillId="0" borderId="0" xfId="2" applyFont="1" applyFill="1" applyBorder="1" applyAlignment="1" applyProtection="1">
      <alignment vertical="top"/>
    </xf>
    <xf numFmtId="43" fontId="20" fillId="4" borderId="0" xfId="2" applyFont="1" applyFill="1" applyBorder="1" applyAlignment="1">
      <alignment horizontal="right" vertical="top"/>
    </xf>
    <xf numFmtId="43" fontId="2" fillId="0" borderId="0" xfId="2" applyFont="1" applyFill="1" applyBorder="1" applyAlignment="1">
      <alignment vertical="top"/>
    </xf>
    <xf numFmtId="43" fontId="2" fillId="4" borderId="0" xfId="2" applyFont="1" applyFill="1" applyBorder="1" applyAlignment="1">
      <alignment horizontal="left" vertical="top" wrapText="1"/>
    </xf>
    <xf numFmtId="43" fontId="13" fillId="4" borderId="0" xfId="2" applyFont="1" applyFill="1" applyBorder="1" applyAlignment="1">
      <alignment vertical="top" wrapText="1"/>
    </xf>
    <xf numFmtId="43" fontId="2" fillId="4" borderId="0" xfId="2" applyFont="1" applyFill="1" applyBorder="1" applyAlignment="1" applyProtection="1">
      <alignment vertical="top"/>
    </xf>
    <xf numFmtId="43" fontId="22" fillId="0" borderId="0" xfId="2" applyFont="1" applyFill="1" applyBorder="1" applyAlignment="1">
      <alignment vertical="top"/>
    </xf>
    <xf numFmtId="43" fontId="27" fillId="4" borderId="0" xfId="2" applyFont="1" applyFill="1"/>
    <xf numFmtId="43" fontId="13" fillId="4" borderId="3" xfId="2" applyFont="1" applyFill="1" applyBorder="1" applyAlignment="1">
      <alignment vertical="top"/>
    </xf>
    <xf numFmtId="43" fontId="16" fillId="4" borderId="4" xfId="2" applyFont="1" applyFill="1" applyBorder="1" applyAlignment="1">
      <alignment horizontal="right" vertical="top"/>
    </xf>
    <xf numFmtId="1" fontId="12" fillId="7" borderId="7" xfId="2" applyNumberFormat="1" applyFont="1" applyFill="1" applyBorder="1" applyAlignment="1">
      <alignment horizontal="centerContinuous"/>
    </xf>
    <xf numFmtId="1" fontId="15" fillId="7" borderId="8" xfId="2" applyNumberFormat="1" applyFont="1" applyFill="1" applyBorder="1"/>
    <xf numFmtId="1" fontId="15" fillId="4" borderId="0" xfId="2" applyNumberFormat="1" applyFont="1" applyFill="1" applyAlignment="1">
      <alignment vertical="top"/>
    </xf>
    <xf numFmtId="1" fontId="12" fillId="7" borderId="0" xfId="2" applyNumberFormat="1" applyFont="1" applyFill="1" applyBorder="1" applyAlignment="1">
      <alignment horizontal="center"/>
    </xf>
    <xf numFmtId="1" fontId="15" fillId="7" borderId="2" xfId="2" applyNumberFormat="1" applyFont="1" applyFill="1" applyBorder="1"/>
    <xf numFmtId="43" fontId="8" fillId="4" borderId="18" xfId="2" applyFont="1" applyFill="1" applyBorder="1" applyAlignment="1">
      <alignment horizontal="right" vertical="center" wrapText="1"/>
    </xf>
    <xf numFmtId="43" fontId="8" fillId="4" borderId="18" xfId="2" applyFont="1" applyFill="1" applyBorder="1" applyAlignment="1">
      <alignment horizontal="right" vertical="top" wrapText="1"/>
    </xf>
    <xf numFmtId="43" fontId="9" fillId="4" borderId="18" xfId="2" applyFont="1" applyFill="1" applyBorder="1" applyAlignment="1">
      <alignment horizontal="right" vertical="center" wrapText="1"/>
    </xf>
    <xf numFmtId="43" fontId="0" fillId="4" borderId="0" xfId="2" applyFont="1" applyFill="1"/>
    <xf numFmtId="43" fontId="0" fillId="0" borderId="0" xfId="2" applyFont="1"/>
    <xf numFmtId="43" fontId="8" fillId="4" borderId="0" xfId="2" applyFont="1" applyFill="1"/>
    <xf numFmtId="43" fontId="48" fillId="11" borderId="16" xfId="2" applyFont="1" applyFill="1" applyBorder="1" applyAlignment="1">
      <alignment horizontal="center" vertical="center" wrapText="1"/>
    </xf>
    <xf numFmtId="43" fontId="33" fillId="4" borderId="1" xfId="2" applyFont="1" applyFill="1" applyBorder="1" applyAlignment="1">
      <alignment horizontal="center" vertical="center" wrapText="1"/>
    </xf>
    <xf numFmtId="43" fontId="33" fillId="4" borderId="0" xfId="2" applyFont="1" applyFill="1" applyAlignment="1">
      <alignment vertical="center" wrapText="1"/>
    </xf>
    <xf numFmtId="43" fontId="49" fillId="0" borderId="0" xfId="2" applyFont="1" applyAlignment="1">
      <alignment horizontal="right" vertical="top"/>
    </xf>
    <xf numFmtId="43" fontId="38" fillId="4" borderId="0" xfId="2" applyFont="1" applyFill="1"/>
    <xf numFmtId="43" fontId="9" fillId="4" borderId="9" xfId="2" applyFont="1" applyFill="1" applyBorder="1" applyAlignment="1">
      <alignment horizontal="justify" vertical="center" wrapText="1"/>
    </xf>
    <xf numFmtId="43" fontId="9" fillId="4" borderId="10" xfId="2" applyFont="1" applyFill="1" applyBorder="1" applyAlignment="1">
      <alignment horizontal="justify" vertical="center" wrapText="1"/>
    </xf>
    <xf numFmtId="43" fontId="9" fillId="4" borderId="16" xfId="2" applyFont="1" applyFill="1" applyBorder="1" applyAlignment="1">
      <alignment vertical="center" wrapText="1"/>
    </xf>
    <xf numFmtId="43" fontId="38" fillId="0" borderId="0" xfId="2" applyFont="1"/>
    <xf numFmtId="43" fontId="8" fillId="0" borderId="0" xfId="2" applyFont="1"/>
    <xf numFmtId="43" fontId="53" fillId="0" borderId="0" xfId="2" applyFont="1" applyAlignment="1">
      <alignment horizontal="center"/>
    </xf>
    <xf numFmtId="43" fontId="33" fillId="4" borderId="18" xfId="2" applyFont="1" applyFill="1" applyBorder="1" applyAlignment="1">
      <alignment vertical="center" wrapText="1"/>
    </xf>
    <xf numFmtId="43" fontId="33" fillId="0" borderId="18" xfId="2" applyFont="1" applyFill="1" applyBorder="1" applyAlignment="1">
      <alignment vertical="center" wrapText="1"/>
    </xf>
    <xf numFmtId="43" fontId="49" fillId="4" borderId="5" xfId="2" applyFont="1" applyFill="1" applyBorder="1" applyAlignment="1">
      <alignment horizontal="center"/>
    </xf>
    <xf numFmtId="43" fontId="49" fillId="4" borderId="19" xfId="2" applyFont="1" applyFill="1" applyBorder="1" applyAlignment="1">
      <alignment horizontal="center"/>
    </xf>
    <xf numFmtId="43" fontId="1" fillId="4" borderId="7" xfId="2" applyFont="1" applyFill="1" applyBorder="1" applyAlignment="1">
      <alignment vertical="top" wrapText="1"/>
    </xf>
    <xf numFmtId="43" fontId="8" fillId="4" borderId="19" xfId="2" applyFont="1" applyFill="1" applyBorder="1" applyAlignment="1">
      <alignment horizontal="justify" vertical="top" wrapText="1"/>
    </xf>
    <xf numFmtId="43" fontId="9" fillId="4" borderId="19" xfId="2" applyFont="1" applyFill="1" applyBorder="1" applyAlignment="1">
      <alignment horizontal="right" vertical="top" wrapText="1"/>
    </xf>
    <xf numFmtId="43" fontId="8" fillId="0" borderId="0" xfId="2" applyFont="1" applyFill="1"/>
    <xf numFmtId="43" fontId="9" fillId="4" borderId="2" xfId="2" applyFont="1" applyFill="1" applyBorder="1" applyAlignment="1">
      <alignment horizontal="justify" vertical="center" wrapText="1"/>
    </xf>
    <xf numFmtId="43" fontId="8" fillId="4" borderId="2" xfId="2" applyFont="1" applyFill="1" applyBorder="1" applyAlignment="1">
      <alignment horizontal="justify" vertical="center" wrapText="1"/>
    </xf>
    <xf numFmtId="43" fontId="9" fillId="4" borderId="5" xfId="2" applyFont="1" applyFill="1" applyBorder="1" applyAlignment="1">
      <alignment horizontal="justify" vertical="center" wrapText="1"/>
    </xf>
    <xf numFmtId="43" fontId="8" fillId="4" borderId="19" xfId="2" applyFont="1" applyFill="1" applyBorder="1" applyAlignment="1">
      <alignment horizontal="justify" vertical="center" wrapText="1"/>
    </xf>
    <xf numFmtId="43" fontId="9" fillId="4" borderId="19" xfId="2" applyFont="1" applyFill="1" applyBorder="1" applyAlignment="1">
      <alignment horizontal="right" vertical="center" wrapText="1"/>
    </xf>
    <xf numFmtId="1" fontId="15" fillId="7" borderId="6" xfId="2" applyNumberFormat="1" applyFont="1" applyFill="1" applyBorder="1" applyAlignment="1">
      <alignment vertical="center"/>
    </xf>
    <xf numFmtId="1" fontId="15" fillId="7" borderId="10" xfId="2" applyNumberFormat="1" applyFont="1" applyFill="1" applyBorder="1"/>
    <xf numFmtId="1" fontId="13" fillId="4" borderId="0" xfId="2" applyNumberFormat="1" applyFont="1" applyFill="1" applyBorder="1"/>
    <xf numFmtId="43" fontId="0" fillId="4" borderId="0" xfId="2" applyFont="1" applyFill="1" applyAlignment="1">
      <alignment vertical="top"/>
    </xf>
    <xf numFmtId="43" fontId="0" fillId="0" borderId="0" xfId="2" applyFont="1" applyAlignment="1">
      <alignment vertical="top"/>
    </xf>
    <xf numFmtId="43" fontId="9" fillId="4" borderId="18" xfId="2" applyFont="1" applyFill="1" applyBorder="1" applyAlignment="1">
      <alignment horizontal="right" vertical="top" wrapText="1"/>
    </xf>
    <xf numFmtId="43" fontId="38" fillId="4" borderId="0" xfId="2" applyFont="1" applyFill="1" applyAlignment="1">
      <alignment vertical="top"/>
    </xf>
    <xf numFmtId="43" fontId="38" fillId="0" borderId="0" xfId="2" applyFont="1" applyAlignment="1">
      <alignment vertical="top"/>
    </xf>
    <xf numFmtId="43" fontId="8" fillId="4" borderId="18" xfId="2" applyFont="1" applyFill="1" applyBorder="1" applyAlignment="1">
      <alignment horizontal="right" vertical="top"/>
    </xf>
    <xf numFmtId="0" fontId="9" fillId="0" borderId="18" xfId="0" applyFont="1" applyFill="1" applyBorder="1" applyAlignment="1">
      <alignment horizontal="right" vertical="center" wrapText="1"/>
    </xf>
    <xf numFmtId="43" fontId="49" fillId="4" borderId="11" xfId="2" applyFont="1" applyFill="1" applyBorder="1"/>
    <xf numFmtId="43" fontId="49" fillId="4" borderId="7" xfId="2" applyFont="1" applyFill="1" applyBorder="1"/>
    <xf numFmtId="43" fontId="49" fillId="4" borderId="8" xfId="2" applyFont="1" applyFill="1" applyBorder="1"/>
    <xf numFmtId="43" fontId="49" fillId="4" borderId="17" xfId="2" applyFont="1" applyFill="1" applyBorder="1" applyAlignment="1">
      <alignment horizontal="center"/>
    </xf>
    <xf numFmtId="43" fontId="50" fillId="4" borderId="1" xfId="2" applyFont="1" applyFill="1" applyBorder="1" applyAlignment="1">
      <alignment horizontal="left"/>
    </xf>
    <xf numFmtId="43" fontId="50" fillId="4" borderId="0" xfId="2" applyFont="1" applyFill="1" applyAlignment="1">
      <alignment horizontal="left"/>
    </xf>
    <xf numFmtId="43" fontId="8" fillId="4" borderId="2" xfId="2" applyFont="1" applyFill="1" applyBorder="1"/>
    <xf numFmtId="43" fontId="51" fillId="4" borderId="18" xfId="2" applyFont="1" applyFill="1" applyBorder="1" applyAlignment="1">
      <alignment vertical="center" wrapText="1"/>
    </xf>
    <xf numFmtId="43" fontId="49" fillId="4" borderId="1" xfId="2" applyFont="1" applyFill="1" applyBorder="1" applyAlignment="1">
      <alignment horizontal="center" vertical="center"/>
    </xf>
    <xf numFmtId="43" fontId="33" fillId="4" borderId="2" xfId="2" applyFont="1" applyFill="1" applyBorder="1" applyAlignment="1">
      <alignment vertical="center" wrapText="1"/>
    </xf>
    <xf numFmtId="43" fontId="49" fillId="4" borderId="18" xfId="2" applyFont="1" applyFill="1" applyBorder="1" applyAlignment="1">
      <alignment horizontal="center"/>
    </xf>
    <xf numFmtId="43" fontId="50" fillId="4" borderId="1" xfId="2" applyFont="1" applyFill="1" applyBorder="1" applyAlignment="1">
      <alignment horizontal="center" vertical="center"/>
    </xf>
    <xf numFmtId="43" fontId="9" fillId="4" borderId="0" xfId="2" applyFont="1" applyFill="1"/>
    <xf numFmtId="43" fontId="9" fillId="4" borderId="2" xfId="2" applyFont="1" applyFill="1" applyBorder="1"/>
    <xf numFmtId="43" fontId="50" fillId="4" borderId="18" xfId="2" applyFont="1" applyFill="1" applyBorder="1" applyAlignment="1">
      <alignment horizontal="center"/>
    </xf>
    <xf numFmtId="43" fontId="9" fillId="0" borderId="0" xfId="2" applyFont="1"/>
    <xf numFmtId="43" fontId="49" fillId="4" borderId="0" xfId="2" applyFont="1" applyFill="1" applyAlignment="1">
      <alignment horizontal="center" vertical="center"/>
    </xf>
    <xf numFmtId="43" fontId="49" fillId="4" borderId="3" xfId="2" applyFont="1" applyFill="1" applyBorder="1" applyAlignment="1">
      <alignment horizontal="center" vertical="center"/>
    </xf>
    <xf numFmtId="43" fontId="49" fillId="4" borderId="4" xfId="2" applyFont="1" applyFill="1" applyBorder="1" applyAlignment="1">
      <alignment horizontal="center" vertical="center"/>
    </xf>
    <xf numFmtId="43" fontId="49" fillId="4" borderId="5" xfId="2" applyFont="1" applyFill="1" applyBorder="1" applyAlignment="1">
      <alignment wrapText="1"/>
    </xf>
    <xf numFmtId="43" fontId="50" fillId="4" borderId="9" xfId="2" applyFont="1" applyFill="1" applyBorder="1" applyAlignment="1">
      <alignment horizontal="centerContinuous"/>
    </xf>
    <xf numFmtId="43" fontId="50" fillId="4" borderId="6" xfId="2" applyFont="1" applyFill="1" applyBorder="1" applyAlignment="1">
      <alignment horizontal="centerContinuous"/>
    </xf>
    <xf numFmtId="43" fontId="50" fillId="4" borderId="10" xfId="2" applyFont="1" applyFill="1" applyBorder="1" applyAlignment="1">
      <alignment horizontal="left" wrapText="1" indent="1"/>
    </xf>
    <xf numFmtId="43" fontId="15" fillId="7" borderId="9" xfId="2" applyFont="1" applyFill="1" applyBorder="1" applyAlignment="1">
      <alignment horizontal="center" vertical="center"/>
    </xf>
    <xf numFmtId="43" fontId="12" fillId="7" borderId="10" xfId="2" applyFont="1" applyFill="1" applyBorder="1" applyAlignment="1">
      <alignment horizontal="center" vertical="center"/>
    </xf>
    <xf numFmtId="43" fontId="15" fillId="4" borderId="0" xfId="2" applyFont="1" applyFill="1" applyBorder="1" applyAlignment="1">
      <alignment horizontal="center"/>
    </xf>
    <xf numFmtId="43" fontId="5" fillId="4" borderId="0" xfId="2" applyFont="1" applyFill="1" applyBorder="1" applyAlignment="1"/>
    <xf numFmtId="43" fontId="2" fillId="4" borderId="1" xfId="2" applyFont="1" applyFill="1" applyBorder="1" applyAlignment="1"/>
    <xf numFmtId="43" fontId="2" fillId="4" borderId="0" xfId="2" applyFont="1" applyFill="1" applyBorder="1" applyAlignment="1">
      <alignment vertical="top" wrapText="1"/>
    </xf>
    <xf numFmtId="43" fontId="13" fillId="4" borderId="2" xfId="2" applyFont="1" applyFill="1" applyBorder="1" applyAlignment="1"/>
    <xf numFmtId="43" fontId="13" fillId="4" borderId="0" xfId="2" applyFont="1" applyFill="1" applyAlignment="1"/>
    <xf numFmtId="43" fontId="2" fillId="4" borderId="1" xfId="2" applyFont="1" applyFill="1" applyBorder="1" applyAlignment="1">
      <alignment horizontal="left" vertical="top"/>
    </xf>
    <xf numFmtId="43" fontId="13" fillId="4" borderId="2" xfId="2" applyFont="1" applyFill="1" applyBorder="1" applyAlignment="1">
      <alignment vertical="top"/>
    </xf>
    <xf numFmtId="43" fontId="5" fillId="4" borderId="1" xfId="2" applyFont="1" applyFill="1" applyBorder="1" applyAlignment="1">
      <alignment horizontal="left" vertical="top"/>
    </xf>
    <xf numFmtId="43" fontId="22" fillId="4" borderId="0" xfId="2" applyFont="1" applyFill="1" applyBorder="1" applyAlignment="1">
      <alignment vertical="top"/>
    </xf>
    <xf numFmtId="43" fontId="5" fillId="4" borderId="0" xfId="2" applyFont="1" applyFill="1" applyBorder="1" applyAlignment="1">
      <alignment horizontal="justify" vertical="top" wrapText="1"/>
    </xf>
    <xf numFmtId="43" fontId="19" fillId="4" borderId="1" xfId="2" applyFont="1" applyFill="1" applyBorder="1" applyAlignment="1">
      <alignment horizontal="left" vertical="top"/>
    </xf>
    <xf numFmtId="43" fontId="30" fillId="4" borderId="0" xfId="2" applyFont="1" applyFill="1" applyBorder="1" applyAlignment="1">
      <alignment vertical="top"/>
    </xf>
    <xf numFmtId="43" fontId="13" fillId="4" borderId="1" xfId="2" applyFont="1" applyFill="1" applyBorder="1"/>
    <xf numFmtId="43" fontId="30" fillId="4" borderId="2" xfId="2" applyFont="1" applyFill="1" applyBorder="1" applyAlignment="1">
      <alignment vertical="top"/>
    </xf>
    <xf numFmtId="43" fontId="33" fillId="0" borderId="0" xfId="2" applyFont="1" applyBorder="1" applyAlignment="1"/>
    <xf numFmtId="43" fontId="13" fillId="4" borderId="3" xfId="2" applyFont="1" applyFill="1" applyBorder="1"/>
    <xf numFmtId="43" fontId="13" fillId="4" borderId="4" xfId="2" applyFont="1" applyFill="1" applyBorder="1" applyAlignment="1"/>
    <xf numFmtId="1" fontId="2" fillId="4" borderId="0" xfId="0" applyNumberFormat="1" applyFont="1" applyFill="1" applyBorder="1" applyAlignment="1"/>
    <xf numFmtId="1" fontId="12" fillId="7" borderId="7" xfId="0" applyNumberFormat="1" applyFont="1" applyFill="1" applyBorder="1" applyAlignment="1">
      <alignment horizontal="center" vertical="center" wrapText="1"/>
    </xf>
    <xf numFmtId="1" fontId="12" fillId="7" borderId="7" xfId="3" applyNumberFormat="1" applyFont="1" applyFill="1" applyBorder="1" applyAlignment="1">
      <alignment horizontal="center" vertical="center" wrapText="1"/>
    </xf>
    <xf numFmtId="1" fontId="12" fillId="7" borderId="4" xfId="0" applyNumberFormat="1" applyFont="1" applyFill="1" applyBorder="1" applyAlignment="1">
      <alignment horizontal="center" vertical="center" wrapText="1"/>
    </xf>
    <xf numFmtId="1" fontId="12" fillId="7" borderId="4" xfId="3" applyNumberFormat="1" applyFont="1" applyFill="1" applyBorder="1" applyAlignment="1">
      <alignment horizontal="center" vertical="center" wrapText="1"/>
    </xf>
    <xf numFmtId="43" fontId="14" fillId="4" borderId="0" xfId="2" applyFont="1" applyFill="1" applyBorder="1" applyAlignment="1">
      <alignment vertical="top"/>
    </xf>
    <xf numFmtId="43" fontId="14" fillId="4" borderId="2" xfId="2" applyFont="1" applyFill="1" applyBorder="1" applyAlignment="1">
      <alignment vertical="top"/>
    </xf>
    <xf numFmtId="43" fontId="26" fillId="4" borderId="1" xfId="2" applyFont="1" applyFill="1" applyBorder="1" applyAlignment="1">
      <alignment vertical="top"/>
    </xf>
    <xf numFmtId="43" fontId="26" fillId="4" borderId="2" xfId="2" applyFont="1" applyFill="1" applyBorder="1" applyAlignment="1">
      <alignment vertical="top"/>
    </xf>
    <xf numFmtId="43" fontId="13" fillId="4" borderId="0" xfId="2" applyFont="1" applyFill="1" applyAlignment="1">
      <alignment horizontal="left"/>
    </xf>
    <xf numFmtId="43" fontId="13" fillId="4" borderId="0" xfId="2" applyFont="1" applyFill="1" applyAlignment="1">
      <alignment vertical="center"/>
    </xf>
    <xf numFmtId="43" fontId="13" fillId="4" borderId="0" xfId="2" applyFont="1" applyFill="1" applyAlignment="1">
      <alignment horizontal="center"/>
    </xf>
    <xf numFmtId="4" fontId="5" fillId="0" borderId="0" xfId="2" applyNumberFormat="1" applyFont="1" applyFill="1" applyBorder="1" applyAlignment="1" applyProtection="1">
      <alignment horizontal="right" vertical="center" wrapText="1"/>
      <protection locked="0"/>
    </xf>
    <xf numFmtId="43" fontId="2" fillId="4" borderId="0" xfId="2" applyFont="1" applyFill="1" applyBorder="1" applyAlignment="1" applyProtection="1">
      <alignment horizontal="right" vertical="top"/>
    </xf>
    <xf numFmtId="43" fontId="5" fillId="4" borderId="0" xfId="2" applyFont="1" applyFill="1" applyBorder="1" applyAlignment="1" applyProtection="1">
      <alignment horizontal="right" vertical="top"/>
    </xf>
    <xf numFmtId="43" fontId="5" fillId="4" borderId="0" xfId="2" applyFont="1" applyFill="1" applyBorder="1" applyAlignment="1" applyProtection="1">
      <alignment horizontal="right" vertical="top" wrapText="1"/>
    </xf>
    <xf numFmtId="43" fontId="25" fillId="4" borderId="0" xfId="2" applyFont="1" applyFill="1" applyBorder="1" applyAlignment="1" applyProtection="1">
      <alignment horizontal="center"/>
    </xf>
    <xf numFmtId="43" fontId="5" fillId="4" borderId="4" xfId="2" applyFont="1" applyFill="1" applyBorder="1" applyAlignment="1" applyProtection="1">
      <alignment horizontal="right" vertical="top" wrapText="1"/>
    </xf>
    <xf numFmtId="43" fontId="5" fillId="4" borderId="0" xfId="2" applyFont="1" applyFill="1" applyBorder="1" applyAlignment="1">
      <alignment vertical="center" wrapText="1"/>
    </xf>
    <xf numFmtId="2" fontId="13" fillId="4" borderId="0" xfId="0" applyNumberFormat="1" applyFont="1" applyFill="1" applyAlignment="1">
      <alignment horizontal="center"/>
    </xf>
    <xf numFmtId="2" fontId="5" fillId="4" borderId="0" xfId="0" applyNumberFormat="1" applyFont="1" applyFill="1" applyBorder="1" applyAlignment="1" applyProtection="1">
      <alignment horizontal="center" vertical="top" wrapText="1"/>
      <protection locked="0"/>
    </xf>
    <xf numFmtId="2" fontId="5" fillId="4" borderId="0" xfId="0" applyNumberFormat="1" applyFont="1" applyFill="1" applyBorder="1" applyAlignment="1" applyProtection="1">
      <alignment horizontal="center" vertical="center" wrapText="1"/>
      <protection locked="0"/>
    </xf>
    <xf numFmtId="43" fontId="19" fillId="4" borderId="0" xfId="2" applyFont="1" applyFill="1" applyBorder="1" applyAlignment="1">
      <alignment vertical="top" wrapText="1"/>
    </xf>
    <xf numFmtId="2" fontId="5" fillId="4" borderId="4" xfId="0" applyNumberFormat="1" applyFont="1" applyFill="1" applyBorder="1" applyAlignment="1" applyProtection="1">
      <alignment horizontal="center"/>
      <protection locked="0"/>
    </xf>
    <xf numFmtId="2" fontId="5" fillId="4" borderId="4" xfId="0" applyNumberFormat="1" applyFont="1" applyFill="1" applyBorder="1" applyAlignment="1" applyProtection="1">
      <alignment horizontal="center" vertical="center"/>
      <protection locked="0"/>
    </xf>
    <xf numFmtId="2" fontId="13" fillId="4" borderId="7" xfId="0" applyNumberFormat="1" applyFont="1" applyFill="1" applyBorder="1" applyAlignment="1" applyProtection="1">
      <alignment horizontal="center" vertical="center"/>
      <protection locked="0"/>
    </xf>
    <xf numFmtId="2" fontId="13" fillId="4" borderId="0" xfId="0" applyNumberFormat="1" applyFont="1" applyFill="1" applyAlignment="1">
      <alignment horizontal="center" vertical="center"/>
    </xf>
    <xf numFmtId="43" fontId="5" fillId="4" borderId="0" xfId="2" applyFont="1" applyFill="1" applyBorder="1" applyAlignment="1">
      <alignment horizontal="justify" vertical="top" wrapText="1"/>
    </xf>
    <xf numFmtId="43" fontId="5" fillId="4" borderId="0" xfId="2" applyFont="1" applyFill="1" applyBorder="1" applyAlignment="1">
      <alignment horizontal="left" vertical="top" wrapText="1"/>
    </xf>
    <xf numFmtId="43" fontId="19" fillId="4" borderId="0" xfId="2" applyFont="1" applyFill="1" applyBorder="1" applyAlignment="1">
      <alignment horizontal="left" vertical="top" wrapText="1"/>
    </xf>
    <xf numFmtId="43" fontId="2" fillId="4" borderId="0" xfId="2" applyFont="1" applyFill="1" applyBorder="1" applyAlignment="1">
      <alignment horizontal="left" vertical="top" wrapText="1"/>
    </xf>
    <xf numFmtId="43" fontId="2" fillId="4" borderId="0" xfId="2" applyFont="1" applyFill="1" applyBorder="1" applyAlignment="1">
      <alignment vertical="top" wrapText="1"/>
    </xf>
    <xf numFmtId="43" fontId="5" fillId="4" borderId="0" xfId="2" applyFont="1" applyFill="1" applyBorder="1" applyAlignment="1">
      <alignment horizontal="left" vertical="top"/>
    </xf>
    <xf numFmtId="43" fontId="12" fillId="7" borderId="6" xfId="2" applyFont="1" applyFill="1" applyBorder="1" applyAlignment="1">
      <alignment horizontal="center" vertical="center"/>
    </xf>
    <xf numFmtId="43" fontId="2" fillId="4" borderId="0" xfId="2" applyFont="1" applyFill="1" applyBorder="1" applyAlignment="1">
      <alignment horizontal="left" vertical="top"/>
    </xf>
    <xf numFmtId="2" fontId="35" fillId="4" borderId="0" xfId="3" applyNumberFormat="1" applyFont="1" applyFill="1" applyBorder="1" applyAlignment="1">
      <alignment horizontal="center"/>
    </xf>
    <xf numFmtId="2" fontId="2" fillId="4" borderId="0" xfId="3" applyNumberFormat="1" applyFont="1" applyFill="1" applyBorder="1" applyAlignment="1">
      <alignment horizontal="center"/>
    </xf>
    <xf numFmtId="2" fontId="34" fillId="4" borderId="0" xfId="3" applyNumberFormat="1" applyFont="1" applyFill="1" applyBorder="1" applyAlignment="1">
      <alignment horizontal="center"/>
    </xf>
    <xf numFmtId="43" fontId="15" fillId="7" borderId="11" xfId="2" applyFont="1" applyFill="1" applyBorder="1" applyAlignment="1">
      <alignment horizontal="center" vertical="center"/>
    </xf>
    <xf numFmtId="43" fontId="15" fillId="7" borderId="1" xfId="2" applyFont="1" applyFill="1" applyBorder="1" applyAlignment="1">
      <alignment horizontal="center" vertical="center"/>
    </xf>
    <xf numFmtId="1" fontId="12" fillId="7" borderId="7" xfId="2" applyNumberFormat="1" applyFont="1" applyFill="1" applyBorder="1" applyAlignment="1">
      <alignment horizontal="center" vertical="center"/>
    </xf>
    <xf numFmtId="1" fontId="12" fillId="7" borderId="0" xfId="2" applyNumberFormat="1" applyFont="1" applyFill="1" applyBorder="1" applyAlignment="1">
      <alignment horizontal="center" vertical="center"/>
    </xf>
    <xf numFmtId="1" fontId="18" fillId="7" borderId="7" xfId="2" applyNumberFormat="1" applyFont="1" applyFill="1" applyBorder="1" applyAlignment="1">
      <alignment horizontal="right" vertical="top"/>
    </xf>
    <xf numFmtId="1" fontId="18" fillId="7" borderId="0" xfId="2" applyNumberFormat="1" applyFont="1" applyFill="1" applyBorder="1" applyAlignment="1">
      <alignment horizontal="right" vertical="top"/>
    </xf>
    <xf numFmtId="43" fontId="21" fillId="4" borderId="0" xfId="2" applyFont="1" applyFill="1" applyBorder="1" applyAlignment="1">
      <alignment horizontal="center" vertical="center" wrapText="1"/>
    </xf>
    <xf numFmtId="43" fontId="19" fillId="0" borderId="0" xfId="2" applyFont="1" applyFill="1" applyBorder="1" applyAlignment="1">
      <alignment horizontal="left" vertical="top" wrapText="1"/>
    </xf>
    <xf numFmtId="43" fontId="13" fillId="4" borderId="7" xfId="2" applyFont="1" applyFill="1" applyBorder="1" applyAlignment="1" applyProtection="1">
      <alignment horizontal="center" vertical="center"/>
      <protection locked="0"/>
    </xf>
    <xf numFmtId="43" fontId="5" fillId="4" borderId="4" xfId="2" applyFont="1" applyFill="1" applyBorder="1" applyAlignment="1" applyProtection="1">
      <alignment horizontal="center" vertical="center"/>
      <protection locked="0"/>
    </xf>
    <xf numFmtId="43" fontId="5" fillId="4" borderId="4" xfId="2" applyFont="1" applyFill="1" applyBorder="1" applyAlignment="1" applyProtection="1">
      <alignment horizontal="center"/>
      <protection locked="0"/>
    </xf>
    <xf numFmtId="43" fontId="34" fillId="4" borderId="0" xfId="2" applyFont="1" applyFill="1" applyBorder="1" applyAlignment="1" applyProtection="1">
      <alignment horizontal="center"/>
      <protection locked="0"/>
    </xf>
    <xf numFmtId="43" fontId="13" fillId="4" borderId="0" xfId="2" applyFont="1" applyFill="1" applyAlignment="1">
      <alignment horizontal="center" vertical="center"/>
    </xf>
    <xf numFmtId="43" fontId="35" fillId="4" borderId="0" xfId="2" applyFont="1" applyFill="1" applyBorder="1" applyAlignment="1">
      <alignment horizontal="center"/>
    </xf>
    <xf numFmtId="43" fontId="2" fillId="4" borderId="0" xfId="2" applyFont="1" applyFill="1" applyBorder="1" applyAlignment="1">
      <alignment horizontal="center"/>
    </xf>
    <xf numFmtId="43" fontId="2" fillId="4" borderId="0" xfId="2" applyFont="1" applyFill="1" applyBorder="1" applyAlignment="1">
      <alignment horizontal="center" vertical="center"/>
    </xf>
    <xf numFmtId="43" fontId="5" fillId="4" borderId="0" xfId="2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2" fontId="5" fillId="4" borderId="0" xfId="0" applyNumberFormat="1" applyFont="1" applyFill="1" applyBorder="1" applyAlignment="1" applyProtection="1">
      <alignment horizontal="center" vertical="center"/>
      <protection locked="0"/>
    </xf>
    <xf numFmtId="2" fontId="5" fillId="4" borderId="0" xfId="0" applyNumberFormat="1" applyFont="1" applyFill="1" applyBorder="1" applyAlignment="1">
      <alignment horizontal="left" vertical="top"/>
    </xf>
    <xf numFmtId="43" fontId="5" fillId="4" borderId="4" xfId="2" applyFont="1" applyFill="1" applyBorder="1" applyAlignment="1">
      <alignment horizontal="left" vertical="top" wrapText="1"/>
    </xf>
    <xf numFmtId="2" fontId="34" fillId="4" borderId="0" xfId="0" applyNumberFormat="1" applyFont="1" applyFill="1" applyBorder="1" applyAlignment="1" applyProtection="1">
      <alignment horizontal="center"/>
      <protection locked="0"/>
    </xf>
    <xf numFmtId="2" fontId="12" fillId="7" borderId="6" xfId="3" applyNumberFormat="1" applyFont="1" applyFill="1" applyBorder="1" applyAlignment="1">
      <alignment horizontal="center" vertical="center"/>
    </xf>
    <xf numFmtId="2" fontId="19" fillId="4" borderId="4" xfId="0" applyNumberFormat="1" applyFont="1" applyFill="1" applyBorder="1" applyAlignment="1" applyProtection="1">
      <alignment horizontal="left" vertical="top"/>
    </xf>
    <xf numFmtId="2" fontId="2" fillId="4" borderId="0" xfId="0" applyNumberFormat="1" applyFont="1" applyFill="1" applyBorder="1" applyAlignment="1" applyProtection="1">
      <alignment horizontal="center" vertical="top"/>
    </xf>
    <xf numFmtId="2" fontId="5" fillId="4" borderId="0" xfId="0" applyNumberFormat="1" applyFont="1" applyFill="1" applyBorder="1" applyAlignment="1" applyProtection="1">
      <alignment horizontal="left" vertical="top"/>
    </xf>
    <xf numFmtId="2" fontId="34" fillId="4" borderId="0" xfId="3" applyNumberFormat="1" applyFont="1" applyFill="1" applyBorder="1" applyAlignment="1" applyProtection="1">
      <alignment horizontal="center"/>
    </xf>
    <xf numFmtId="2" fontId="19" fillId="4" borderId="0" xfId="0" applyNumberFormat="1" applyFont="1" applyFill="1" applyBorder="1" applyAlignment="1" applyProtection="1">
      <alignment horizontal="left" vertical="top"/>
    </xf>
    <xf numFmtId="2" fontId="2" fillId="4" borderId="0" xfId="0" applyNumberFormat="1" applyFont="1" applyFill="1" applyBorder="1" applyAlignment="1" applyProtection="1">
      <alignment horizontal="left" vertical="top"/>
    </xf>
    <xf numFmtId="2" fontId="2" fillId="4" borderId="0" xfId="1" applyNumberFormat="1" applyFont="1" applyFill="1" applyBorder="1" applyAlignment="1" applyProtection="1">
      <alignment horizontal="center" vertical="top"/>
    </xf>
    <xf numFmtId="2" fontId="2" fillId="4" borderId="2" xfId="1" applyNumberFormat="1" applyFont="1" applyFill="1" applyBorder="1" applyAlignment="1" applyProtection="1">
      <alignment horizontal="center" vertical="top"/>
    </xf>
    <xf numFmtId="2" fontId="35" fillId="4" borderId="0" xfId="3" applyNumberFormat="1" applyFont="1" applyFill="1" applyBorder="1" applyAlignment="1" applyProtection="1">
      <alignment horizontal="center"/>
    </xf>
    <xf numFmtId="2" fontId="2" fillId="4" borderId="0" xfId="3" applyNumberFormat="1" applyFont="1" applyFill="1" applyBorder="1" applyAlignment="1" applyProtection="1">
      <alignment horizontal="center"/>
    </xf>
    <xf numFmtId="2" fontId="12" fillId="7" borderId="6" xfId="3" applyNumberFormat="1" applyFont="1" applyFill="1" applyBorder="1" applyAlignment="1" applyProtection="1">
      <alignment horizontal="center" vertical="center"/>
    </xf>
    <xf numFmtId="2" fontId="2" fillId="4" borderId="0" xfId="1" applyNumberFormat="1" applyFont="1" applyFill="1" applyBorder="1" applyAlignment="1" applyProtection="1">
      <alignment horizontal="center" vertical="center"/>
    </xf>
    <xf numFmtId="2" fontId="2" fillId="4" borderId="2" xfId="1" applyNumberFormat="1" applyFont="1" applyFill="1" applyBorder="1" applyAlignment="1" applyProtection="1">
      <alignment horizontal="center" vertical="center"/>
    </xf>
    <xf numFmtId="2" fontId="13" fillId="4" borderId="0" xfId="0" applyNumberFormat="1" applyFont="1" applyFill="1" applyBorder="1" applyAlignment="1">
      <alignment horizontal="center"/>
    </xf>
    <xf numFmtId="43" fontId="13" fillId="4" borderId="3" xfId="2" applyFont="1" applyFill="1" applyBorder="1" applyAlignment="1">
      <alignment horizontal="center" vertical="top"/>
    </xf>
    <xf numFmtId="43" fontId="13" fillId="4" borderId="4" xfId="2" applyFont="1" applyFill="1" applyBorder="1" applyAlignment="1">
      <alignment horizontal="center" vertical="top"/>
    </xf>
    <xf numFmtId="43" fontId="13" fillId="4" borderId="5" xfId="2" applyFont="1" applyFill="1" applyBorder="1" applyAlignment="1">
      <alignment horizontal="center" vertical="top"/>
    </xf>
    <xf numFmtId="2" fontId="13" fillId="4" borderId="4" xfId="0" applyNumberFormat="1" applyFont="1" applyFill="1" applyBorder="1" applyAlignment="1" applyProtection="1">
      <alignment horizontal="center"/>
      <protection locked="0"/>
    </xf>
    <xf numFmtId="2" fontId="37" fillId="4" borderId="0" xfId="0" applyNumberFormat="1" applyFont="1" applyFill="1" applyBorder="1" applyAlignment="1" applyProtection="1">
      <alignment horizontal="center"/>
      <protection locked="0"/>
    </xf>
    <xf numFmtId="43" fontId="13" fillId="4" borderId="0" xfId="2" applyFont="1" applyFill="1" applyBorder="1" applyAlignment="1">
      <alignment horizontal="left" vertical="top"/>
    </xf>
    <xf numFmtId="2" fontId="35" fillId="4" borderId="0" xfId="0" applyNumberFormat="1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1" fontId="12" fillId="7" borderId="7" xfId="3" applyNumberFormat="1" applyFont="1" applyFill="1" applyBorder="1" applyAlignment="1">
      <alignment horizontal="center" vertical="center" wrapText="1"/>
    </xf>
    <xf numFmtId="1" fontId="12" fillId="7" borderId="4" xfId="3" applyNumberFormat="1" applyFont="1" applyFill="1" applyBorder="1" applyAlignment="1">
      <alignment horizontal="center" vertical="center" wrapText="1"/>
    </xf>
    <xf numFmtId="2" fontId="2" fillId="4" borderId="1" xfId="1" applyNumberFormat="1" applyFont="1" applyFill="1" applyBorder="1" applyAlignment="1">
      <alignment horizontal="center" vertical="center"/>
    </xf>
    <xf numFmtId="2" fontId="2" fillId="4" borderId="0" xfId="1" applyNumberFormat="1" applyFont="1" applyFill="1" applyBorder="1" applyAlignment="1">
      <alignment horizontal="center" vertical="center"/>
    </xf>
    <xf numFmtId="2" fontId="2" fillId="4" borderId="2" xfId="1" applyNumberFormat="1" applyFont="1" applyFill="1" applyBorder="1" applyAlignment="1">
      <alignment horizontal="center" vertical="center"/>
    </xf>
    <xf numFmtId="43" fontId="2" fillId="4" borderId="1" xfId="2" applyFont="1" applyFill="1" applyBorder="1" applyAlignment="1">
      <alignment horizontal="center" vertical="top"/>
    </xf>
    <xf numFmtId="43" fontId="2" fillId="4" borderId="0" xfId="2" applyFont="1" applyFill="1" applyBorder="1" applyAlignment="1">
      <alignment horizontal="center" vertical="top"/>
    </xf>
    <xf numFmtId="43" fontId="2" fillId="4" borderId="2" xfId="2" applyFont="1" applyFill="1" applyBorder="1" applyAlignment="1">
      <alignment horizontal="center" vertical="top"/>
    </xf>
    <xf numFmtId="43" fontId="14" fillId="4" borderId="0" xfId="2" applyFont="1" applyFill="1" applyBorder="1" applyAlignment="1">
      <alignment horizontal="left" vertical="top"/>
    </xf>
    <xf numFmtId="2" fontId="2" fillId="4" borderId="4" xfId="0" applyNumberFormat="1" applyFont="1" applyFill="1" applyBorder="1" applyAlignment="1">
      <alignment horizontal="center"/>
    </xf>
    <xf numFmtId="2" fontId="5" fillId="4" borderId="0" xfId="0" applyNumberFormat="1" applyFont="1" applyFill="1" applyBorder="1" applyAlignment="1">
      <alignment horizontal="left" vertical="top" wrapText="1"/>
    </xf>
    <xf numFmtId="2" fontId="2" fillId="4" borderId="1" xfId="0" applyNumberFormat="1" applyFont="1" applyFill="1" applyBorder="1" applyAlignment="1">
      <alignment horizontal="left" vertical="top"/>
    </xf>
    <xf numFmtId="2" fontId="2" fillId="4" borderId="0" xfId="0" applyNumberFormat="1" applyFont="1" applyFill="1" applyBorder="1" applyAlignment="1">
      <alignment horizontal="left" vertical="top"/>
    </xf>
    <xf numFmtId="2" fontId="5" fillId="4" borderId="0" xfId="2" applyNumberFormat="1" applyFont="1" applyFill="1" applyAlignment="1">
      <alignment horizontal="center"/>
    </xf>
    <xf numFmtId="2" fontId="5" fillId="0" borderId="0" xfId="2" applyNumberFormat="1" applyFont="1" applyFill="1" applyBorder="1" applyAlignment="1">
      <alignment horizontal="left" vertical="top"/>
    </xf>
    <xf numFmtId="2" fontId="2" fillId="4" borderId="1" xfId="0" applyNumberFormat="1" applyFont="1" applyFill="1" applyBorder="1" applyAlignment="1">
      <alignment horizontal="left" vertical="top" wrapText="1"/>
    </xf>
    <xf numFmtId="2" fontId="2" fillId="4" borderId="0" xfId="0" applyNumberFormat="1" applyFont="1" applyFill="1" applyBorder="1" applyAlignment="1">
      <alignment horizontal="left" vertical="top" wrapText="1"/>
    </xf>
    <xf numFmtId="2" fontId="13" fillId="4" borderId="4" xfId="0" applyNumberFormat="1" applyFont="1" applyFill="1" applyBorder="1" applyAlignment="1">
      <alignment horizontal="center"/>
    </xf>
    <xf numFmtId="2" fontId="2" fillId="4" borderId="3" xfId="0" applyNumberFormat="1" applyFont="1" applyFill="1" applyBorder="1" applyAlignment="1">
      <alignment horizontal="left" vertical="top"/>
    </xf>
    <xf numFmtId="2" fontId="2" fillId="4" borderId="4" xfId="0" applyNumberFormat="1" applyFont="1" applyFill="1" applyBorder="1" applyAlignment="1">
      <alignment horizontal="left" vertical="top"/>
    </xf>
    <xf numFmtId="43" fontId="34" fillId="4" borderId="0" xfId="2" applyFont="1" applyFill="1" applyBorder="1" applyAlignment="1">
      <alignment horizontal="center"/>
    </xf>
    <xf numFmtId="1" fontId="12" fillId="7" borderId="6" xfId="2" applyNumberFormat="1" applyFont="1" applyFill="1" applyBorder="1" applyAlignment="1">
      <alignment horizontal="center" vertical="center"/>
    </xf>
    <xf numFmtId="43" fontId="13" fillId="4" borderId="4" xfId="2" applyFont="1" applyFill="1" applyBorder="1" applyAlignment="1" applyProtection="1">
      <alignment horizontal="center"/>
      <protection locked="0"/>
    </xf>
    <xf numFmtId="43" fontId="13" fillId="4" borderId="0" xfId="2" applyFont="1" applyFill="1" applyBorder="1" applyAlignment="1">
      <alignment horizontal="center" vertical="center"/>
    </xf>
    <xf numFmtId="0" fontId="5" fillId="0" borderId="0" xfId="6" applyFont="1" applyAlignment="1">
      <alignment horizontal="center"/>
    </xf>
    <xf numFmtId="0" fontId="22" fillId="0" borderId="3" xfId="6" applyFont="1" applyBorder="1" applyAlignment="1">
      <alignment horizontal="left" vertical="top" wrapText="1"/>
    </xf>
    <xf numFmtId="0" fontId="22" fillId="0" borderId="4" xfId="6" applyFont="1" applyBorder="1" applyAlignment="1">
      <alignment horizontal="left" vertical="top" wrapText="1"/>
    </xf>
    <xf numFmtId="0" fontId="13" fillId="4" borderId="7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center" vertical="top" wrapText="1"/>
      <protection locked="0"/>
    </xf>
    <xf numFmtId="0" fontId="2" fillId="0" borderId="0" xfId="6" applyFont="1" applyAlignment="1">
      <alignment horizontal="center" vertical="center"/>
    </xf>
    <xf numFmtId="0" fontId="2" fillId="0" borderId="4" xfId="6" applyFont="1" applyBorder="1" applyAlignment="1">
      <alignment horizontal="center"/>
    </xf>
    <xf numFmtId="0" fontId="2" fillId="0" borderId="11" xfId="6" applyFont="1" applyBorder="1" applyAlignment="1">
      <alignment horizontal="center" wrapText="1"/>
    </xf>
    <xf numFmtId="0" fontId="2" fillId="0" borderId="7" xfId="6" applyFont="1" applyBorder="1" applyAlignment="1">
      <alignment horizontal="center" wrapText="1"/>
    </xf>
    <xf numFmtId="0" fontId="2" fillId="0" borderId="8" xfId="6" applyFont="1" applyBorder="1" applyAlignment="1">
      <alignment horizontal="center" wrapText="1"/>
    </xf>
    <xf numFmtId="0" fontId="2" fillId="0" borderId="1" xfId="6" applyFont="1" applyBorder="1" applyAlignment="1">
      <alignment horizontal="center"/>
    </xf>
    <xf numFmtId="0" fontId="2" fillId="0" borderId="0" xfId="6" applyFont="1" applyAlignment="1">
      <alignment horizontal="center"/>
    </xf>
    <xf numFmtId="0" fontId="2" fillId="0" borderId="2" xfId="6" applyFont="1" applyBorder="1" applyAlignment="1">
      <alignment horizontal="center"/>
    </xf>
    <xf numFmtId="0" fontId="44" fillId="0" borderId="7" xfId="0" applyFont="1" applyBorder="1" applyAlignment="1">
      <alignment horizontal="center"/>
    </xf>
    <xf numFmtId="0" fontId="44" fillId="0" borderId="0" xfId="0" applyFont="1" applyAlignment="1">
      <alignment horizontal="center" vertical="center"/>
    </xf>
    <xf numFmtId="49" fontId="45" fillId="0" borderId="0" xfId="0" applyNumberFormat="1" applyFont="1" applyAlignment="1">
      <alignment horizontal="left" vertical="center" wrapText="1"/>
    </xf>
    <xf numFmtId="0" fontId="45" fillId="0" borderId="0" xfId="0" applyFont="1" applyAlignment="1">
      <alignment horizontal="right" vertical="center" wrapText="1"/>
    </xf>
    <xf numFmtId="49" fontId="45" fillId="0" borderId="0" xfId="0" applyNumberFormat="1" applyFont="1" applyAlignment="1">
      <alignment horizontal="right" vertical="center" wrapText="1"/>
    </xf>
    <xf numFmtId="49" fontId="44" fillId="0" borderId="0" xfId="0" applyNumberFormat="1" applyFont="1" applyAlignment="1">
      <alignment horizontal="left" vertical="center" wrapText="1"/>
    </xf>
    <xf numFmtId="49" fontId="44" fillId="0" borderId="0" xfId="0" applyNumberFormat="1" applyFont="1" applyAlignment="1">
      <alignment horizontal="left" vertical="top" wrapText="1"/>
    </xf>
    <xf numFmtId="49" fontId="46" fillId="8" borderId="1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top" wrapText="1"/>
    </xf>
    <xf numFmtId="49" fontId="45" fillId="0" borderId="0" xfId="0" applyNumberFormat="1" applyFont="1" applyAlignment="1">
      <alignment horizontal="center" vertical="top" wrapText="1"/>
    </xf>
    <xf numFmtId="49" fontId="45" fillId="0" borderId="4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3" fillId="0" borderId="7" xfId="0" applyFont="1" applyBorder="1" applyAlignment="1">
      <alignment horizontal="center"/>
    </xf>
    <xf numFmtId="0" fontId="13" fillId="0" borderId="0" xfId="0" applyFont="1" applyAlignment="1">
      <alignment horizontal="center"/>
    </xf>
    <xf numFmtId="170" fontId="13" fillId="0" borderId="8" xfId="2" applyNumberFormat="1" applyFont="1" applyFill="1" applyBorder="1" applyAlignment="1">
      <alignment horizontal="center" vertical="center"/>
    </xf>
    <xf numFmtId="170" fontId="13" fillId="0" borderId="2" xfId="2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2" fillId="9" borderId="16" xfId="0" applyFont="1" applyFill="1" applyBorder="1" applyAlignment="1">
      <alignment horizontal="center" vertical="center" wrapText="1"/>
    </xf>
    <xf numFmtId="0" fontId="12" fillId="9" borderId="17" xfId="0" applyFont="1" applyFill="1" applyBorder="1" applyAlignment="1">
      <alignment horizontal="center" vertical="center" wrapText="1"/>
    </xf>
    <xf numFmtId="0" fontId="12" fillId="9" borderId="18" xfId="0" applyFont="1" applyFill="1" applyBorder="1" applyAlignment="1">
      <alignment horizontal="center" vertical="center" wrapText="1"/>
    </xf>
    <xf numFmtId="0" fontId="12" fillId="9" borderId="9" xfId="0" applyFont="1" applyFill="1" applyBorder="1" applyAlignment="1">
      <alignment horizontal="center" vertical="center" wrapText="1"/>
    </xf>
    <xf numFmtId="0" fontId="12" fillId="9" borderId="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top"/>
    </xf>
    <xf numFmtId="0" fontId="47" fillId="0" borderId="4" xfId="0" applyFont="1" applyBorder="1" applyAlignment="1">
      <alignment horizontal="center" vertical="top"/>
    </xf>
    <xf numFmtId="43" fontId="1" fillId="4" borderId="0" xfId="2" applyFont="1" applyFill="1" applyAlignment="1">
      <alignment horizontal="left" vertical="top" wrapText="1"/>
    </xf>
    <xf numFmtId="43" fontId="33" fillId="4" borderId="0" xfId="2" applyFont="1" applyFill="1" applyAlignment="1">
      <alignment horizontal="left" vertical="center" wrapText="1"/>
    </xf>
    <xf numFmtId="43" fontId="33" fillId="4" borderId="2" xfId="2" applyFont="1" applyFill="1" applyBorder="1" applyAlignment="1">
      <alignment horizontal="left" vertical="center" wrapText="1"/>
    </xf>
    <xf numFmtId="43" fontId="50" fillId="4" borderId="17" xfId="2" applyFont="1" applyFill="1" applyBorder="1" applyAlignment="1">
      <alignment horizontal="center"/>
    </xf>
    <xf numFmtId="43" fontId="50" fillId="4" borderId="19" xfId="2" applyFont="1" applyFill="1" applyBorder="1" applyAlignment="1">
      <alignment horizontal="center"/>
    </xf>
    <xf numFmtId="43" fontId="4" fillId="0" borderId="9" xfId="2" applyFont="1" applyBorder="1" applyAlignment="1">
      <alignment horizontal="center" vertical="top" wrapText="1"/>
    </xf>
    <xf numFmtId="43" fontId="4" fillId="0" borderId="10" xfId="2" applyFont="1" applyBorder="1" applyAlignment="1">
      <alignment horizontal="center" vertical="top" wrapText="1"/>
    </xf>
    <xf numFmtId="0" fontId="33" fillId="4" borderId="1" xfId="0" applyFont="1" applyFill="1" applyBorder="1" applyAlignment="1">
      <alignment horizontal="left" vertical="center" wrapText="1"/>
    </xf>
    <xf numFmtId="0" fontId="33" fillId="4" borderId="0" xfId="0" applyFont="1" applyFill="1" applyAlignment="1">
      <alignment horizontal="left" vertical="center" wrapText="1"/>
    </xf>
    <xf numFmtId="0" fontId="33" fillId="4" borderId="2" xfId="0" applyFont="1" applyFill="1" applyBorder="1" applyAlignment="1">
      <alignment horizontal="left" vertical="center" wrapText="1"/>
    </xf>
    <xf numFmtId="43" fontId="33" fillId="4" borderId="17" xfId="2" applyFont="1" applyFill="1" applyBorder="1" applyAlignment="1">
      <alignment horizontal="right" vertical="center" wrapText="1"/>
    </xf>
    <xf numFmtId="43" fontId="33" fillId="4" borderId="19" xfId="2" applyFont="1" applyFill="1" applyBorder="1" applyAlignment="1">
      <alignment horizontal="right" vertical="center" wrapText="1"/>
    </xf>
    <xf numFmtId="37" fontId="48" fillId="11" borderId="16" xfId="4" applyNumberFormat="1" applyFont="1" applyFill="1" applyBorder="1" applyAlignment="1">
      <alignment horizontal="center" vertical="center" wrapText="1"/>
    </xf>
    <xf numFmtId="37" fontId="48" fillId="11" borderId="16" xfId="4" applyNumberFormat="1" applyFont="1" applyFill="1" applyBorder="1" applyAlignment="1">
      <alignment horizontal="center" vertical="center"/>
    </xf>
    <xf numFmtId="0" fontId="48" fillId="11" borderId="11" xfId="0" applyFont="1" applyFill="1" applyBorder="1" applyAlignment="1">
      <alignment horizontal="center"/>
    </xf>
    <xf numFmtId="0" fontId="48" fillId="11" borderId="7" xfId="0" applyFont="1" applyFill="1" applyBorder="1" applyAlignment="1">
      <alignment horizontal="center"/>
    </xf>
    <xf numFmtId="0" fontId="48" fillId="11" borderId="8" xfId="0" applyFont="1" applyFill="1" applyBorder="1" applyAlignment="1">
      <alignment horizontal="center"/>
    </xf>
    <xf numFmtId="0" fontId="48" fillId="11" borderId="1" xfId="0" applyFont="1" applyFill="1" applyBorder="1" applyAlignment="1">
      <alignment horizontal="center"/>
    </xf>
    <xf numFmtId="0" fontId="48" fillId="11" borderId="0" xfId="0" applyFont="1" applyFill="1" applyAlignment="1">
      <alignment horizontal="center"/>
    </xf>
    <xf numFmtId="0" fontId="48" fillId="11" borderId="2" xfId="0" applyFont="1" applyFill="1" applyBorder="1" applyAlignment="1">
      <alignment horizontal="center"/>
    </xf>
    <xf numFmtId="0" fontId="48" fillId="11" borderId="3" xfId="0" applyFont="1" applyFill="1" applyBorder="1" applyAlignment="1">
      <alignment horizontal="center"/>
    </xf>
    <xf numFmtId="0" fontId="48" fillId="11" borderId="4" xfId="0" applyFont="1" applyFill="1" applyBorder="1" applyAlignment="1">
      <alignment horizontal="center"/>
    </xf>
    <xf numFmtId="0" fontId="48" fillId="11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left" vertical="top" wrapText="1"/>
    </xf>
    <xf numFmtId="49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right" vertical="top" wrapText="1"/>
    </xf>
    <xf numFmtId="0" fontId="5" fillId="0" borderId="2" xfId="0" applyNumberFormat="1" applyFont="1" applyFill="1" applyBorder="1" applyAlignment="1" applyProtection="1">
      <alignment horizontal="right" vertical="top" wrapText="1"/>
    </xf>
    <xf numFmtId="0" fontId="13" fillId="0" borderId="4" xfId="0" applyFont="1" applyBorder="1" applyAlignment="1">
      <alignment horizontal="center"/>
    </xf>
    <xf numFmtId="49" fontId="2" fillId="0" borderId="4" xfId="0" applyNumberFormat="1" applyFont="1" applyFill="1" applyBorder="1" applyAlignment="1" applyProtection="1">
      <alignment horizontal="left" vertical="top" wrapText="1"/>
    </xf>
    <xf numFmtId="0" fontId="13" fillId="0" borderId="0" xfId="0" applyFont="1" applyBorder="1" applyAlignment="1">
      <alignment horizontal="center"/>
    </xf>
    <xf numFmtId="0" fontId="21" fillId="4" borderId="0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4" borderId="7" xfId="0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3" fontId="2" fillId="0" borderId="0" xfId="0" applyNumberFormat="1" applyFont="1" applyFill="1" applyBorder="1" applyAlignment="1" applyProtection="1">
      <alignment horizontal="right" vertical="top" wrapText="1"/>
    </xf>
    <xf numFmtId="4" fontId="2" fillId="0" borderId="0" xfId="0" applyNumberFormat="1" applyFont="1" applyFill="1" applyBorder="1" applyAlignment="1" applyProtection="1">
      <alignment horizontal="right" vertical="top" wrapText="1"/>
    </xf>
    <xf numFmtId="3" fontId="5" fillId="0" borderId="0" xfId="0" applyNumberFormat="1" applyFont="1" applyFill="1" applyBorder="1" applyAlignment="1" applyProtection="1">
      <alignment horizontal="right" vertical="top" wrapText="1"/>
    </xf>
    <xf numFmtId="49" fontId="5" fillId="0" borderId="0" xfId="0" applyNumberFormat="1" applyFont="1" applyFill="1" applyBorder="1" applyAlignment="1" applyProtection="1">
      <alignment horizontal="right" vertical="top" wrapText="1"/>
    </xf>
    <xf numFmtId="49" fontId="5" fillId="0" borderId="2" xfId="0" applyNumberFormat="1" applyFont="1" applyFill="1" applyBorder="1" applyAlignment="1" applyProtection="1">
      <alignment horizontal="right" vertical="top" wrapText="1"/>
    </xf>
    <xf numFmtId="0" fontId="13" fillId="4" borderId="0" xfId="0" applyFont="1" applyFill="1" applyAlignment="1">
      <alignment horizontal="center" vertical="center"/>
    </xf>
    <xf numFmtId="49" fontId="35" fillId="0" borderId="0" xfId="0" applyNumberFormat="1" applyFont="1" applyFill="1" applyBorder="1" applyAlignment="1" applyProtection="1">
      <alignment horizontal="center" vertical="top" wrapText="1"/>
    </xf>
    <xf numFmtId="49" fontId="2" fillId="0" borderId="0" xfId="0" applyNumberFormat="1" applyFont="1" applyFill="1" applyBorder="1" applyAlignment="1" applyProtection="1">
      <alignment horizontal="center" vertical="top" wrapText="1"/>
    </xf>
    <xf numFmtId="49" fontId="34" fillId="0" borderId="0" xfId="0" applyNumberFormat="1" applyFont="1" applyFill="1" applyBorder="1" applyAlignment="1" applyProtection="1">
      <alignment horizontal="center" vertical="top"/>
    </xf>
    <xf numFmtId="49" fontId="2" fillId="0" borderId="7" xfId="0" applyNumberFormat="1" applyFont="1" applyFill="1" applyBorder="1" applyAlignment="1" applyProtection="1">
      <alignment horizontal="left" vertical="top" wrapText="1"/>
    </xf>
    <xf numFmtId="49" fontId="12" fillId="7" borderId="9" xfId="0" applyNumberFormat="1" applyFont="1" applyFill="1" applyBorder="1" applyAlignment="1" applyProtection="1">
      <alignment horizontal="center" vertical="center" wrapText="1"/>
    </xf>
    <xf numFmtId="49" fontId="12" fillId="7" borderId="6" xfId="0" applyNumberFormat="1" applyFont="1" applyFill="1" applyBorder="1" applyAlignment="1" applyProtection="1">
      <alignment horizontal="center" vertical="center" wrapText="1"/>
    </xf>
    <xf numFmtId="0" fontId="48" fillId="11" borderId="16" xfId="0" applyFont="1" applyFill="1" applyBorder="1" applyAlignment="1">
      <alignment horizontal="center" vertical="center"/>
    </xf>
    <xf numFmtId="0" fontId="48" fillId="11" borderId="16" xfId="0" applyFont="1" applyFill="1" applyBorder="1" applyAlignment="1">
      <alignment horizontal="center" vertical="center" wrapText="1"/>
    </xf>
    <xf numFmtId="0" fontId="48" fillId="11" borderId="11" xfId="0" applyFont="1" applyFill="1" applyBorder="1" applyAlignment="1">
      <alignment horizontal="center" vertical="center"/>
    </xf>
    <xf numFmtId="0" fontId="48" fillId="11" borderId="8" xfId="0" applyFont="1" applyFill="1" applyBorder="1" applyAlignment="1">
      <alignment horizontal="center" vertical="center"/>
    </xf>
    <xf numFmtId="0" fontId="48" fillId="11" borderId="1" xfId="0" applyFont="1" applyFill="1" applyBorder="1" applyAlignment="1">
      <alignment horizontal="center" vertical="center"/>
    </xf>
    <xf numFmtId="0" fontId="48" fillId="11" borderId="2" xfId="0" applyFont="1" applyFill="1" applyBorder="1" applyAlignment="1">
      <alignment horizontal="center" vertical="center"/>
    </xf>
    <xf numFmtId="0" fontId="48" fillId="11" borderId="3" xfId="0" applyFont="1" applyFill="1" applyBorder="1" applyAlignment="1">
      <alignment horizontal="center" vertical="center"/>
    </xf>
    <xf numFmtId="0" fontId="48" fillId="11" borderId="5" xfId="0" applyFont="1" applyFill="1" applyBorder="1" applyAlignment="1">
      <alignment horizontal="center" vertical="center"/>
    </xf>
    <xf numFmtId="43" fontId="51" fillId="4" borderId="1" xfId="2" applyFont="1" applyFill="1" applyBorder="1" applyAlignment="1">
      <alignment horizontal="left" vertical="center" wrapText="1"/>
    </xf>
    <xf numFmtId="43" fontId="51" fillId="4" borderId="0" xfId="2" applyFont="1" applyFill="1" applyAlignment="1">
      <alignment horizontal="left" vertical="center" wrapText="1"/>
    </xf>
    <xf numFmtId="43" fontId="33" fillId="4" borderId="1" xfId="2" applyFont="1" applyFill="1" applyBorder="1" applyAlignment="1">
      <alignment horizontal="left" vertical="center" wrapText="1"/>
    </xf>
    <xf numFmtId="43" fontId="48" fillId="11" borderId="16" xfId="2" applyFont="1" applyFill="1" applyBorder="1" applyAlignment="1">
      <alignment horizontal="center" vertical="center"/>
    </xf>
    <xf numFmtId="43" fontId="48" fillId="11" borderId="16" xfId="2" applyFont="1" applyFill="1" applyBorder="1" applyAlignment="1">
      <alignment horizontal="center" vertical="center" wrapText="1"/>
    </xf>
    <xf numFmtId="43" fontId="48" fillId="11" borderId="11" xfId="2" applyFont="1" applyFill="1" applyBorder="1" applyAlignment="1">
      <alignment horizontal="center"/>
    </xf>
    <xf numFmtId="43" fontId="48" fillId="11" borderId="7" xfId="2" applyFont="1" applyFill="1" applyBorder="1" applyAlignment="1">
      <alignment horizontal="center"/>
    </xf>
    <xf numFmtId="43" fontId="48" fillId="11" borderId="8" xfId="2" applyFont="1" applyFill="1" applyBorder="1" applyAlignment="1">
      <alignment horizontal="center"/>
    </xf>
    <xf numFmtId="43" fontId="48" fillId="11" borderId="1" xfId="2" applyFont="1" applyFill="1" applyBorder="1" applyAlignment="1">
      <alignment horizontal="center"/>
    </xf>
    <xf numFmtId="43" fontId="48" fillId="11" borderId="0" xfId="2" applyFont="1" applyFill="1" applyAlignment="1">
      <alignment horizontal="center"/>
    </xf>
    <xf numFmtId="43" fontId="48" fillId="11" borderId="2" xfId="2" applyFont="1" applyFill="1" applyBorder="1" applyAlignment="1">
      <alignment horizontal="center"/>
    </xf>
    <xf numFmtId="43" fontId="48" fillId="11" borderId="3" xfId="2" applyFont="1" applyFill="1" applyBorder="1" applyAlignment="1">
      <alignment horizontal="center"/>
    </xf>
    <xf numFmtId="43" fontId="48" fillId="11" borderId="4" xfId="2" applyFont="1" applyFill="1" applyBorder="1" applyAlignment="1">
      <alignment horizontal="center"/>
    </xf>
    <xf numFmtId="43" fontId="48" fillId="11" borderId="5" xfId="2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right"/>
    </xf>
    <xf numFmtId="0" fontId="8" fillId="4" borderId="10" xfId="0" applyFont="1" applyFill="1" applyBorder="1" applyAlignment="1">
      <alignment horizontal="right"/>
    </xf>
    <xf numFmtId="0" fontId="8" fillId="13" borderId="16" xfId="0" applyFont="1" applyFill="1" applyBorder="1" applyAlignment="1">
      <alignment horizontal="right"/>
    </xf>
    <xf numFmtId="0" fontId="48" fillId="11" borderId="16" xfId="3" applyFont="1" applyFill="1" applyBorder="1" applyAlignment="1">
      <alignment horizontal="center"/>
    </xf>
    <xf numFmtId="0" fontId="48" fillId="11" borderId="9" xfId="0" applyFont="1" applyFill="1" applyBorder="1" applyAlignment="1">
      <alignment horizontal="center"/>
    </xf>
    <xf numFmtId="0" fontId="48" fillId="11" borderId="6" xfId="0" applyFont="1" applyFill="1" applyBorder="1" applyAlignment="1">
      <alignment horizontal="center"/>
    </xf>
    <xf numFmtId="0" fontId="48" fillId="11" borderId="10" xfId="0" applyFont="1" applyFill="1" applyBorder="1" applyAlignment="1">
      <alignment horizontal="center"/>
    </xf>
    <xf numFmtId="0" fontId="8" fillId="4" borderId="0" xfId="0" applyFont="1" applyFill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  <xf numFmtId="0" fontId="48" fillId="11" borderId="7" xfId="0" applyFont="1" applyFill="1" applyBorder="1" applyAlignment="1">
      <alignment horizontal="center" vertical="center"/>
    </xf>
    <xf numFmtId="0" fontId="48" fillId="11" borderId="0" xfId="0" applyFont="1" applyFill="1" applyAlignment="1">
      <alignment horizontal="center" vertical="center"/>
    </xf>
    <xf numFmtId="0" fontId="48" fillId="11" borderId="4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left"/>
    </xf>
    <xf numFmtId="0" fontId="8" fillId="4" borderId="3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top" wrapText="1" indent="1"/>
    </xf>
    <xf numFmtId="0" fontId="8" fillId="4" borderId="24" xfId="0" applyFont="1" applyFill="1" applyBorder="1" applyAlignment="1">
      <alignment horizontal="left" vertical="top" wrapText="1" indent="1"/>
    </xf>
    <xf numFmtId="0" fontId="2" fillId="4" borderId="0" xfId="0" applyFont="1" applyFill="1" applyAlignment="1">
      <alignment horizontal="center" vertical="center"/>
    </xf>
    <xf numFmtId="0" fontId="2" fillId="4" borderId="4" xfId="0" applyFont="1" applyFill="1" applyBorder="1" applyAlignment="1" applyProtection="1">
      <alignment horizontal="center"/>
      <protection locked="0"/>
    </xf>
    <xf numFmtId="0" fontId="12" fillId="8" borderId="9" xfId="3" applyFont="1" applyFill="1" applyBorder="1" applyAlignment="1">
      <alignment horizontal="center" vertical="center"/>
    </xf>
    <xf numFmtId="0" fontId="12" fillId="8" borderId="6" xfId="3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2" fillId="4" borderId="0" xfId="0" applyFont="1" applyFill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0" fontId="13" fillId="4" borderId="33" xfId="0" applyFont="1" applyFill="1" applyBorder="1" applyAlignment="1">
      <alignment horizontal="center" vertical="center" wrapText="1"/>
    </xf>
    <xf numFmtId="0" fontId="13" fillId="4" borderId="35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34" xfId="0" applyFont="1" applyFill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/>
    </xf>
    <xf numFmtId="49" fontId="51" fillId="0" borderId="7" xfId="0" applyNumberFormat="1" applyFont="1" applyBorder="1" applyAlignment="1">
      <alignment horizontal="center"/>
    </xf>
    <xf numFmtId="49" fontId="51" fillId="0" borderId="8" xfId="0" applyNumberFormat="1" applyFont="1" applyBorder="1" applyAlignment="1">
      <alignment horizontal="center"/>
    </xf>
    <xf numFmtId="49" fontId="51" fillId="0" borderId="1" xfId="0" applyNumberFormat="1" applyFont="1" applyBorder="1" applyAlignment="1">
      <alignment horizontal="center"/>
    </xf>
    <xf numFmtId="49" fontId="51" fillId="0" borderId="0" xfId="0" applyNumberFormat="1" applyFont="1" applyAlignment="1">
      <alignment horizontal="center"/>
    </xf>
    <xf numFmtId="49" fontId="51" fillId="0" borderId="2" xfId="0" applyNumberFormat="1" applyFont="1" applyBorder="1" applyAlignment="1">
      <alignment horizontal="center"/>
    </xf>
    <xf numFmtId="49" fontId="51" fillId="0" borderId="9" xfId="0" applyNumberFormat="1" applyFont="1" applyBorder="1" applyAlignment="1">
      <alignment horizontal="center"/>
    </xf>
    <xf numFmtId="49" fontId="51" fillId="0" borderId="6" xfId="0" applyNumberFormat="1" applyFont="1" applyBorder="1" applyAlignment="1">
      <alignment horizontal="center"/>
    </xf>
    <xf numFmtId="0" fontId="12" fillId="15" borderId="25" xfId="0" applyFont="1" applyFill="1" applyBorder="1" applyAlignment="1">
      <alignment horizontal="center" vertical="center"/>
    </xf>
    <xf numFmtId="0" fontId="12" fillId="15" borderId="26" xfId="0" applyFont="1" applyFill="1" applyBorder="1" applyAlignment="1">
      <alignment horizontal="center" vertical="center"/>
    </xf>
    <xf numFmtId="0" fontId="12" fillId="15" borderId="27" xfId="0" applyFont="1" applyFill="1" applyBorder="1" applyAlignment="1">
      <alignment horizontal="center" vertical="center"/>
    </xf>
    <xf numFmtId="0" fontId="12" fillId="15" borderId="28" xfId="0" applyFont="1" applyFill="1" applyBorder="1" applyAlignment="1">
      <alignment horizontal="center" vertical="center"/>
    </xf>
    <xf numFmtId="0" fontId="12" fillId="15" borderId="0" xfId="0" applyFont="1" applyFill="1" applyAlignment="1">
      <alignment horizontal="center" vertical="center"/>
    </xf>
    <xf numFmtId="0" fontId="12" fillId="15" borderId="29" xfId="0" applyFont="1" applyFill="1" applyBorder="1" applyAlignment="1">
      <alignment horizontal="center" vertical="center"/>
    </xf>
    <xf numFmtId="0" fontId="12" fillId="15" borderId="30" xfId="0" applyFont="1" applyFill="1" applyBorder="1" applyAlignment="1">
      <alignment horizontal="center" vertical="center"/>
    </xf>
    <xf numFmtId="0" fontId="12" fillId="15" borderId="31" xfId="0" applyFont="1" applyFill="1" applyBorder="1" applyAlignment="1">
      <alignment horizontal="center" vertical="center"/>
    </xf>
    <xf numFmtId="0" fontId="12" fillId="15" borderId="32" xfId="0" applyFont="1" applyFill="1" applyBorder="1" applyAlignment="1">
      <alignment horizontal="center" vertical="center"/>
    </xf>
    <xf numFmtId="0" fontId="13" fillId="0" borderId="0" xfId="0" applyFont="1" applyFill="1"/>
    <xf numFmtId="0" fontId="13" fillId="4" borderId="7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</cellXfs>
  <cellStyles count="11">
    <cellStyle name="=C:\WINNT\SYSTEM32\COMMAND.COM" xfId="1" xr:uid="{00000000-0005-0000-0000-000000000000}"/>
    <cellStyle name="Millares" xfId="2" builtinId="3"/>
    <cellStyle name="Millares 2" xfId="5" xr:uid="{00000000-0005-0000-0000-000002000000}"/>
    <cellStyle name="Millares 2 2" xfId="8" xr:uid="{00000000-0005-0000-0000-000003000000}"/>
    <cellStyle name="Moneda" xfId="9" builtinId="4"/>
    <cellStyle name="Moneda 2 2" xfId="7" xr:uid="{00000000-0005-0000-0000-000005000000}"/>
    <cellStyle name="Normal" xfId="0" builtinId="0"/>
    <cellStyle name="Normal 2" xfId="3" xr:uid="{00000000-0005-0000-0000-000007000000}"/>
    <cellStyle name="Normal 2 2" xfId="6" xr:uid="{00000000-0005-0000-0000-000008000000}"/>
    <cellStyle name="Normal 9" xfId="4" xr:uid="{00000000-0005-0000-0000-000009000000}"/>
    <cellStyle name="Porcentaje" xfId="10" builtinId="5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colors>
    <mruColors>
      <color rgb="FF004274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129540</xdr:colOff>
      <xdr:row>19</xdr:row>
      <xdr:rowOff>131970</xdr:rowOff>
    </xdr:from>
    <xdr:to>
      <xdr:col>1</xdr:col>
      <xdr:colOff>2825115</xdr:colOff>
      <xdr:row>30</xdr:row>
      <xdr:rowOff>16180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5085033C-8F1F-4573-98EF-7ED132B54D31}"/>
            </a:ext>
          </a:extLst>
        </xdr:cNvPr>
        <xdr:cNvSpPr txBox="1"/>
      </xdr:nvSpPr>
      <xdr:spPr>
        <a:xfrm>
          <a:off x="342900" y="2966610"/>
          <a:ext cx="2695575" cy="14767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</a:p>
        <a:p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ENF. LUIS ARMANDO HEREDIA PEREZ</a:t>
          </a:r>
          <a:r>
            <a:rPr lang="es-MX"/>
            <a:t> 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DIR. EJECUTIVO DE LA JUNTA MUNICIPAL</a:t>
          </a:r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AGUA Y SANEAMIENTO DE GUACHOCHI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1</xdr:col>
      <xdr:colOff>3177898</xdr:colOff>
      <xdr:row>19</xdr:row>
      <xdr:rowOff>106680</xdr:rowOff>
    </xdr:from>
    <xdr:to>
      <xdr:col>4</xdr:col>
      <xdr:colOff>11844</xdr:colOff>
      <xdr:row>29</xdr:row>
      <xdr:rowOff>138845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ADCE64D4-2501-4A52-BD54-B5163255B573}"/>
            </a:ext>
          </a:extLst>
        </xdr:cNvPr>
        <xdr:cNvSpPr txBox="1"/>
      </xdr:nvSpPr>
      <xdr:spPr>
        <a:xfrm>
          <a:off x="3391258" y="2941320"/>
          <a:ext cx="2747066" cy="1479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/>
            <a:t>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KAREN YOSCELIN BUSTILLOS RUBIO</a:t>
          </a:r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DIR. FINANCIERA DE LA JUNTA MUNICIPAL</a:t>
          </a:r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AGUA Y SANEAMIENTO DE GUACHOCHI</a:t>
          </a:r>
          <a:r>
            <a:rPr lang="es-MX"/>
            <a:t> </a:t>
          </a:r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JN/CORTES%20TRIMESTRAL/2017/1er/Estados%20Vinculados%20Ene%20a%20Mar%202017%20tomando%20Dic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PT_ESF_ECSF"/>
      <sheetName val="ECSF"/>
      <sheetName val="EAA"/>
      <sheetName val="EADP"/>
      <sheetName val="EVHP"/>
      <sheetName val="EFE"/>
      <sheetName val="ESFD"/>
      <sheetName val="PC"/>
    </sheetNames>
    <sheetDataSet>
      <sheetData sheetId="0" refreshError="1"/>
      <sheetData sheetId="1" refreshError="1">
        <row r="2">
          <cell r="D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M61"/>
  <sheetViews>
    <sheetView showGridLines="0" topLeftCell="A20" zoomScaleNormal="100" workbookViewId="0">
      <selection activeCell="I54" sqref="I54"/>
    </sheetView>
  </sheetViews>
  <sheetFormatPr baseColWidth="10" defaultColWidth="11.44140625" defaultRowHeight="11.4"/>
  <cols>
    <col min="1" max="1" width="0.77734375" style="356" customWidth="1"/>
    <col min="2" max="2" width="24.33203125" style="356" customWidth="1"/>
    <col min="3" max="3" width="29" style="356" customWidth="1"/>
    <col min="4" max="5" width="13.88671875" style="356" bestFit="1" customWidth="1"/>
    <col min="6" max="6" width="0.5546875" style="356" customWidth="1"/>
    <col min="7" max="7" width="27.21875" style="370" customWidth="1"/>
    <col min="8" max="8" width="20.88671875" style="370" customWidth="1"/>
    <col min="9" max="10" width="13.88671875" style="356" bestFit="1" customWidth="1"/>
    <col min="11" max="11" width="0.77734375" style="356" customWidth="1"/>
    <col min="12" max="12" width="11.44140625" style="356"/>
    <col min="13" max="13" width="12.21875" style="356" bestFit="1" customWidth="1"/>
    <col min="14" max="16384" width="11.44140625" style="356"/>
  </cols>
  <sheetData>
    <row r="1" spans="1:13" ht="15.6">
      <c r="C1" s="673" t="s">
        <v>768</v>
      </c>
      <c r="D1" s="673"/>
      <c r="E1" s="673"/>
      <c r="F1" s="673"/>
      <c r="G1" s="673"/>
      <c r="H1" s="673"/>
      <c r="I1" s="673"/>
    </row>
    <row r="2" spans="1:13" ht="13.8">
      <c r="B2" s="357"/>
      <c r="C2" s="671" t="s">
        <v>0</v>
      </c>
      <c r="D2" s="671"/>
      <c r="E2" s="671"/>
      <c r="F2" s="671"/>
      <c r="G2" s="671"/>
      <c r="H2" s="671"/>
      <c r="I2" s="671"/>
      <c r="J2" s="357"/>
      <c r="K2" s="357"/>
    </row>
    <row r="3" spans="1:13" ht="12">
      <c r="B3" s="357"/>
      <c r="C3" s="672" t="s">
        <v>771</v>
      </c>
      <c r="D3" s="672"/>
      <c r="E3" s="672"/>
      <c r="F3" s="672"/>
      <c r="G3" s="672"/>
      <c r="H3" s="672"/>
      <c r="I3" s="672"/>
      <c r="J3" s="357"/>
      <c r="K3" s="357"/>
    </row>
    <row r="4" spans="1:13" ht="5.25" customHeight="1">
      <c r="B4" s="357"/>
      <c r="C4" s="672" t="s">
        <v>139</v>
      </c>
      <c r="D4" s="672"/>
      <c r="E4" s="672"/>
      <c r="F4" s="672"/>
      <c r="G4" s="672"/>
      <c r="H4" s="672"/>
      <c r="I4" s="672"/>
      <c r="J4" s="357"/>
      <c r="K4" s="357"/>
    </row>
    <row r="5" spans="1:13" s="361" customFormat="1" ht="30" customHeight="1">
      <c r="A5" s="616"/>
      <c r="B5" s="669" t="s">
        <v>3</v>
      </c>
      <c r="C5" s="669"/>
      <c r="D5" s="494">
        <v>2022</v>
      </c>
      <c r="E5" s="494">
        <v>2021</v>
      </c>
      <c r="F5" s="494"/>
      <c r="G5" s="669" t="s">
        <v>3</v>
      </c>
      <c r="H5" s="669"/>
      <c r="I5" s="494">
        <v>2022</v>
      </c>
      <c r="J5" s="494">
        <v>2021</v>
      </c>
      <c r="K5" s="617"/>
      <c r="L5" s="618"/>
      <c r="M5" s="618"/>
    </row>
    <row r="6" spans="1:13" s="366" customFormat="1" ht="3" customHeight="1">
      <c r="A6" s="496"/>
      <c r="B6" s="497"/>
      <c r="C6" s="497"/>
      <c r="D6" s="619"/>
      <c r="E6" s="619"/>
      <c r="F6" s="490"/>
      <c r="G6" s="490"/>
      <c r="H6" s="490"/>
      <c r="I6" s="495"/>
      <c r="J6" s="495"/>
      <c r="K6" s="498"/>
      <c r="L6" s="495"/>
      <c r="M6" s="495"/>
    </row>
    <row r="7" spans="1:13" s="370" customFormat="1" ht="12">
      <c r="A7" s="620"/>
      <c r="B7" s="667" t="s">
        <v>4</v>
      </c>
      <c r="C7" s="667"/>
      <c r="D7" s="19"/>
      <c r="E7" s="19"/>
      <c r="F7" s="500"/>
      <c r="G7" s="667" t="s">
        <v>5</v>
      </c>
      <c r="H7" s="667"/>
      <c r="I7" s="19"/>
      <c r="J7" s="19"/>
      <c r="K7" s="622"/>
      <c r="L7" s="623"/>
      <c r="M7" s="623"/>
    </row>
    <row r="8" spans="1:13" ht="12">
      <c r="A8" s="624"/>
      <c r="B8" s="666" t="s">
        <v>6</v>
      </c>
      <c r="C8" s="666"/>
      <c r="D8" s="501">
        <f>SUM(D9:D15)</f>
        <v>9800688.2899999991</v>
      </c>
      <c r="E8" s="501">
        <f>SUM(E9:E15)</f>
        <v>3995477.89</v>
      </c>
      <c r="F8" s="500"/>
      <c r="G8" s="667" t="s">
        <v>7</v>
      </c>
      <c r="H8" s="667"/>
      <c r="I8" s="501">
        <f>SUM(I9:I11)</f>
        <v>7233080.4199999999</v>
      </c>
      <c r="J8" s="501">
        <f>SUM(J9:J11)</f>
        <v>2853282.91</v>
      </c>
      <c r="K8" s="625"/>
      <c r="L8" s="491"/>
      <c r="M8" s="491"/>
    </row>
    <row r="9" spans="1:13">
      <c r="A9" s="626"/>
      <c r="B9" s="664" t="s">
        <v>8</v>
      </c>
      <c r="C9" s="664"/>
      <c r="D9" s="488">
        <v>0</v>
      </c>
      <c r="E9" s="488">
        <v>0</v>
      </c>
      <c r="F9" s="500"/>
      <c r="G9" s="664" t="s">
        <v>9</v>
      </c>
      <c r="H9" s="664"/>
      <c r="I9" s="488">
        <v>3462654.75</v>
      </c>
      <c r="J9" s="488">
        <v>1337814.3799999999</v>
      </c>
      <c r="K9" s="625"/>
      <c r="L9" s="491"/>
      <c r="M9" s="491"/>
    </row>
    <row r="10" spans="1:13">
      <c r="A10" s="626"/>
      <c r="B10" s="664" t="s">
        <v>10</v>
      </c>
      <c r="C10" s="664"/>
      <c r="D10" s="488">
        <v>0</v>
      </c>
      <c r="E10" s="488">
        <v>0</v>
      </c>
      <c r="F10" s="500"/>
      <c r="G10" s="664" t="s">
        <v>11</v>
      </c>
      <c r="H10" s="664"/>
      <c r="I10" s="488">
        <v>1164214.6399999999</v>
      </c>
      <c r="J10" s="488">
        <v>351488.08</v>
      </c>
      <c r="K10" s="625"/>
      <c r="L10" s="491"/>
      <c r="M10" s="491"/>
    </row>
    <row r="11" spans="1:13" ht="12" customHeight="1">
      <c r="A11" s="626"/>
      <c r="B11" s="664" t="s">
        <v>12</v>
      </c>
      <c r="C11" s="664"/>
      <c r="D11" s="488">
        <v>0</v>
      </c>
      <c r="E11" s="488">
        <v>0</v>
      </c>
      <c r="F11" s="500"/>
      <c r="G11" s="664" t="s">
        <v>13</v>
      </c>
      <c r="H11" s="664"/>
      <c r="I11" s="488">
        <v>2606211.0299999998</v>
      </c>
      <c r="J11" s="488">
        <v>1163980.45</v>
      </c>
      <c r="K11" s="625"/>
      <c r="L11" s="491"/>
      <c r="M11" s="491"/>
    </row>
    <row r="12" spans="1:13" ht="12">
      <c r="A12" s="626"/>
      <c r="B12" s="664" t="s">
        <v>14</v>
      </c>
      <c r="C12" s="664"/>
      <c r="D12" s="488">
        <v>9800688.2899999991</v>
      </c>
      <c r="E12" s="488">
        <v>3995477.89</v>
      </c>
      <c r="F12" s="500"/>
      <c r="G12" s="532"/>
      <c r="H12" s="19"/>
      <c r="I12" s="627"/>
      <c r="J12" s="627"/>
      <c r="K12" s="625"/>
      <c r="L12" s="491"/>
      <c r="M12" s="491"/>
    </row>
    <row r="13" spans="1:13" ht="12">
      <c r="A13" s="626"/>
      <c r="B13" s="664" t="s">
        <v>262</v>
      </c>
      <c r="C13" s="664"/>
      <c r="D13" s="502">
        <v>0</v>
      </c>
      <c r="E13" s="502">
        <v>0</v>
      </c>
      <c r="F13" s="500"/>
      <c r="G13" s="667" t="s">
        <v>15</v>
      </c>
      <c r="H13" s="667"/>
      <c r="I13" s="501">
        <f>SUM(I14:I23)</f>
        <v>790.71</v>
      </c>
      <c r="J13" s="501">
        <f>SUM(J14:J23)</f>
        <v>651.70000000000005</v>
      </c>
      <c r="K13" s="625"/>
      <c r="L13" s="491"/>
      <c r="M13" s="491" t="s">
        <v>139</v>
      </c>
    </row>
    <row r="14" spans="1:13">
      <c r="A14" s="626"/>
      <c r="B14" s="664" t="s">
        <v>256</v>
      </c>
      <c r="C14" s="664"/>
      <c r="D14" s="488">
        <v>0</v>
      </c>
      <c r="E14" s="488">
        <v>0</v>
      </c>
      <c r="F14" s="500"/>
      <c r="G14" s="664" t="s">
        <v>16</v>
      </c>
      <c r="H14" s="664"/>
      <c r="I14" s="488">
        <v>0</v>
      </c>
      <c r="J14" s="488">
        <v>651.70000000000005</v>
      </c>
      <c r="K14" s="625"/>
      <c r="L14" s="491"/>
      <c r="M14" s="491"/>
    </row>
    <row r="15" spans="1:13">
      <c r="A15" s="626"/>
      <c r="B15" s="664" t="s">
        <v>257</v>
      </c>
      <c r="C15" s="664"/>
      <c r="D15" s="488">
        <v>0</v>
      </c>
      <c r="E15" s="648"/>
      <c r="F15" s="500"/>
      <c r="G15" s="664" t="s">
        <v>17</v>
      </c>
      <c r="H15" s="664"/>
      <c r="I15" s="488">
        <v>0</v>
      </c>
      <c r="J15" s="488">
        <v>0</v>
      </c>
      <c r="K15" s="625"/>
      <c r="L15" s="491"/>
      <c r="M15" s="491"/>
    </row>
    <row r="16" spans="1:13" ht="12" customHeight="1">
      <c r="A16" s="624"/>
      <c r="B16" s="532"/>
      <c r="C16" s="19"/>
      <c r="D16" s="627"/>
      <c r="E16" s="627"/>
      <c r="F16" s="500"/>
      <c r="G16" s="664" t="s">
        <v>18</v>
      </c>
      <c r="H16" s="664"/>
      <c r="I16" s="488">
        <v>0</v>
      </c>
      <c r="J16" s="488">
        <v>0</v>
      </c>
      <c r="K16" s="625"/>
      <c r="L16" s="491"/>
      <c r="M16" s="491"/>
    </row>
    <row r="17" spans="1:13" ht="12">
      <c r="A17" s="624"/>
      <c r="B17" s="666" t="s">
        <v>258</v>
      </c>
      <c r="C17" s="666"/>
      <c r="D17" s="501">
        <f>SUM(D21:D23)</f>
        <v>188828</v>
      </c>
      <c r="E17" s="501">
        <f>SUM(E21:E23)</f>
        <v>0</v>
      </c>
      <c r="F17" s="500"/>
      <c r="G17" s="664" t="s">
        <v>19</v>
      </c>
      <c r="H17" s="664"/>
      <c r="I17" s="488">
        <v>790.71</v>
      </c>
      <c r="J17" s="488">
        <v>0</v>
      </c>
      <c r="K17" s="625"/>
      <c r="L17" s="491"/>
      <c r="M17" s="491"/>
    </row>
    <row r="18" spans="1:13" ht="12">
      <c r="A18" s="626"/>
      <c r="B18" s="666" t="s">
        <v>259</v>
      </c>
      <c r="C18" s="666"/>
      <c r="D18" s="501"/>
      <c r="E18" s="501"/>
      <c r="F18" s="500"/>
      <c r="G18" s="664" t="s">
        <v>20</v>
      </c>
      <c r="H18" s="664"/>
      <c r="I18" s="488">
        <v>0</v>
      </c>
      <c r="J18" s="488">
        <v>0</v>
      </c>
      <c r="K18" s="625"/>
      <c r="L18" s="491"/>
      <c r="M18" s="491"/>
    </row>
    <row r="19" spans="1:13" ht="12">
      <c r="A19" s="626"/>
      <c r="B19" s="670" t="s">
        <v>260</v>
      </c>
      <c r="C19" s="670"/>
      <c r="D19" s="501"/>
      <c r="E19" s="501"/>
      <c r="F19" s="500"/>
      <c r="G19" s="664" t="s">
        <v>278</v>
      </c>
      <c r="H19" s="664"/>
      <c r="I19" s="488">
        <v>0</v>
      </c>
      <c r="J19" s="488">
        <v>0</v>
      </c>
      <c r="K19" s="625"/>
      <c r="L19" s="491"/>
      <c r="M19" s="491"/>
    </row>
    <row r="20" spans="1:13" ht="12">
      <c r="A20" s="626"/>
      <c r="B20" s="504" t="s">
        <v>20</v>
      </c>
      <c r="C20" s="504"/>
      <c r="D20" s="501"/>
      <c r="E20" s="501"/>
      <c r="F20" s="500"/>
      <c r="G20" s="510" t="s">
        <v>279</v>
      </c>
      <c r="H20" s="510"/>
      <c r="I20" s="488"/>
      <c r="J20" s="488"/>
      <c r="K20" s="625"/>
      <c r="L20" s="491"/>
      <c r="M20" s="491"/>
    </row>
    <row r="21" spans="1:13" ht="12" customHeight="1">
      <c r="A21" s="626"/>
      <c r="B21" s="664" t="s">
        <v>258</v>
      </c>
      <c r="C21" s="664"/>
      <c r="D21" s="488">
        <v>188828</v>
      </c>
      <c r="E21" s="488">
        <v>0</v>
      </c>
      <c r="F21" s="500"/>
      <c r="G21" s="664" t="s">
        <v>23</v>
      </c>
      <c r="H21" s="664"/>
      <c r="I21" s="488">
        <v>0</v>
      </c>
      <c r="J21" s="488">
        <v>0</v>
      </c>
      <c r="K21" s="625"/>
      <c r="L21" s="491"/>
      <c r="M21" s="491"/>
    </row>
    <row r="22" spans="1:13" ht="12" customHeight="1">
      <c r="A22" s="626"/>
      <c r="B22" s="664" t="s">
        <v>261</v>
      </c>
      <c r="C22" s="664"/>
      <c r="D22" s="488"/>
      <c r="E22" s="488"/>
      <c r="F22" s="500"/>
      <c r="G22" s="664" t="s">
        <v>24</v>
      </c>
      <c r="H22" s="664"/>
      <c r="I22" s="488">
        <v>0</v>
      </c>
      <c r="J22" s="488">
        <v>0</v>
      </c>
      <c r="K22" s="625"/>
      <c r="L22" s="491"/>
      <c r="M22" s="491"/>
    </row>
    <row r="23" spans="1:13" ht="12" customHeight="1">
      <c r="A23" s="624"/>
      <c r="B23" s="668" t="s">
        <v>260</v>
      </c>
      <c r="C23" s="668"/>
      <c r="D23" s="488">
        <v>0</v>
      </c>
      <c r="E23" s="488">
        <v>0</v>
      </c>
      <c r="F23" s="500"/>
      <c r="G23" s="664" t="s">
        <v>25</v>
      </c>
      <c r="H23" s="664"/>
      <c r="I23" s="488">
        <v>0</v>
      </c>
      <c r="J23" s="488">
        <v>0</v>
      </c>
      <c r="K23" s="625"/>
      <c r="L23" s="491"/>
      <c r="M23" s="491"/>
    </row>
    <row r="24" spans="1:13" ht="12">
      <c r="A24" s="624"/>
      <c r="B24" s="503" t="s">
        <v>20</v>
      </c>
      <c r="C24" s="503"/>
      <c r="D24" s="488"/>
      <c r="E24" s="488"/>
      <c r="F24" s="500"/>
      <c r="G24" s="532"/>
      <c r="H24" s="19"/>
      <c r="I24" s="627"/>
      <c r="J24" s="627"/>
      <c r="K24" s="625"/>
      <c r="L24" s="491"/>
      <c r="M24" s="491"/>
    </row>
    <row r="25" spans="1:13" ht="12">
      <c r="A25" s="626"/>
      <c r="B25" s="532"/>
      <c r="C25" s="19"/>
      <c r="D25" s="627"/>
      <c r="E25" s="627"/>
      <c r="F25" s="500"/>
      <c r="G25" s="666" t="s">
        <v>22</v>
      </c>
      <c r="H25" s="666"/>
      <c r="I25" s="501">
        <f>SUM(I26:I28)</f>
        <v>0</v>
      </c>
      <c r="J25" s="501">
        <f>SUM(J26:J28)</f>
        <v>0</v>
      </c>
      <c r="K25" s="625"/>
      <c r="L25" s="491"/>
      <c r="M25" s="491"/>
    </row>
    <row r="26" spans="1:13" ht="12">
      <c r="A26" s="626"/>
      <c r="B26" s="666" t="s">
        <v>26</v>
      </c>
      <c r="C26" s="666"/>
      <c r="D26" s="501">
        <f>SUM(D27:D32)</f>
        <v>109180.58</v>
      </c>
      <c r="E26" s="501">
        <f>SUM(E27:E32)</f>
        <v>142355.25</v>
      </c>
      <c r="F26" s="500"/>
      <c r="G26" s="664" t="s">
        <v>29</v>
      </c>
      <c r="H26" s="664"/>
      <c r="I26" s="488">
        <v>0</v>
      </c>
      <c r="J26" s="488">
        <v>0</v>
      </c>
      <c r="K26" s="625"/>
      <c r="L26" s="491"/>
      <c r="M26" s="491"/>
    </row>
    <row r="27" spans="1:13">
      <c r="A27" s="626"/>
      <c r="B27" s="664" t="s">
        <v>27</v>
      </c>
      <c r="C27" s="664"/>
      <c r="D27" s="502"/>
      <c r="E27" s="502">
        <v>0</v>
      </c>
      <c r="F27" s="500"/>
      <c r="G27" s="664" t="s">
        <v>31</v>
      </c>
      <c r="H27" s="664"/>
      <c r="I27" s="488">
        <v>0</v>
      </c>
      <c r="J27" s="488">
        <v>0</v>
      </c>
      <c r="K27" s="625"/>
      <c r="L27" s="491"/>
      <c r="M27" s="491"/>
    </row>
    <row r="28" spans="1:13">
      <c r="A28" s="626"/>
      <c r="B28" s="664" t="s">
        <v>28</v>
      </c>
      <c r="C28" s="664"/>
      <c r="D28" s="488">
        <v>0</v>
      </c>
      <c r="E28" s="488">
        <v>0</v>
      </c>
      <c r="F28" s="500"/>
      <c r="G28" s="664" t="s">
        <v>33</v>
      </c>
      <c r="H28" s="664"/>
      <c r="I28" s="488">
        <v>0</v>
      </c>
      <c r="J28" s="488">
        <v>0</v>
      </c>
      <c r="K28" s="625"/>
      <c r="L28" s="491"/>
      <c r="M28" s="491"/>
    </row>
    <row r="29" spans="1:13" ht="12">
      <c r="A29" s="626"/>
      <c r="B29" s="663" t="s">
        <v>30</v>
      </c>
      <c r="C29" s="663"/>
      <c r="D29" s="488">
        <v>0</v>
      </c>
      <c r="E29" s="488">
        <v>0</v>
      </c>
      <c r="F29" s="500"/>
      <c r="G29" s="532"/>
      <c r="H29" s="19"/>
      <c r="I29" s="627"/>
      <c r="J29" s="627"/>
      <c r="K29" s="625"/>
      <c r="L29" s="491"/>
      <c r="M29" s="491"/>
    </row>
    <row r="30" spans="1:13" ht="12">
      <c r="A30" s="626"/>
      <c r="B30" s="628" t="s">
        <v>277</v>
      </c>
      <c r="C30" s="628"/>
      <c r="D30" s="488"/>
      <c r="E30" s="488"/>
      <c r="F30" s="500"/>
      <c r="G30" s="667" t="s">
        <v>35</v>
      </c>
      <c r="H30" s="667"/>
      <c r="I30" s="501">
        <f>SUM(I31:I35)</f>
        <v>0</v>
      </c>
      <c r="J30" s="501">
        <f>SUM(J31:J35)</f>
        <v>0</v>
      </c>
      <c r="K30" s="625"/>
      <c r="L30" s="491"/>
      <c r="M30" s="491"/>
    </row>
    <row r="31" spans="1:13">
      <c r="A31" s="626"/>
      <c r="B31" s="664" t="s">
        <v>32</v>
      </c>
      <c r="C31" s="664"/>
      <c r="D31" s="488">
        <v>0</v>
      </c>
      <c r="E31" s="488">
        <v>0</v>
      </c>
      <c r="F31" s="500"/>
      <c r="G31" s="664" t="s">
        <v>37</v>
      </c>
      <c r="H31" s="664"/>
      <c r="I31" s="488">
        <v>0</v>
      </c>
      <c r="J31" s="488">
        <v>0</v>
      </c>
      <c r="K31" s="625"/>
      <c r="L31" s="491"/>
      <c r="M31" s="491" t="s">
        <v>139</v>
      </c>
    </row>
    <row r="32" spans="1:13" ht="12">
      <c r="A32" s="624"/>
      <c r="B32" s="664" t="s">
        <v>34</v>
      </c>
      <c r="C32" s="664"/>
      <c r="D32" s="488">
        <v>109180.58</v>
      </c>
      <c r="E32" s="488">
        <v>142355.25</v>
      </c>
      <c r="F32" s="500"/>
      <c r="G32" s="664" t="s">
        <v>38</v>
      </c>
      <c r="H32" s="664"/>
      <c r="I32" s="488">
        <v>0</v>
      </c>
      <c r="J32" s="488">
        <v>0</v>
      </c>
      <c r="K32" s="625"/>
      <c r="L32" s="491"/>
      <c r="M32" s="491"/>
    </row>
    <row r="33" spans="1:13" ht="12">
      <c r="A33" s="629"/>
      <c r="B33" s="532"/>
      <c r="C33" s="534"/>
      <c r="D33" s="19"/>
      <c r="E33" s="19"/>
      <c r="F33" s="630"/>
      <c r="G33" s="664" t="s">
        <v>39</v>
      </c>
      <c r="H33" s="664"/>
      <c r="I33" s="488">
        <v>0</v>
      </c>
      <c r="J33" s="488">
        <v>0</v>
      </c>
      <c r="K33" s="625"/>
      <c r="L33" s="491"/>
      <c r="M33" s="491"/>
    </row>
    <row r="34" spans="1:13" ht="12">
      <c r="A34" s="624"/>
      <c r="B34" s="665" t="s">
        <v>36</v>
      </c>
      <c r="C34" s="665"/>
      <c r="D34" s="534">
        <f>D8+D17+D26</f>
        <v>10098696.869999999</v>
      </c>
      <c r="E34" s="534">
        <f>E8+E17+E26</f>
        <v>4137833.14</v>
      </c>
      <c r="F34" s="500"/>
      <c r="G34" s="664" t="s">
        <v>40</v>
      </c>
      <c r="H34" s="664"/>
      <c r="I34" s="488">
        <v>0</v>
      </c>
      <c r="J34" s="488">
        <v>0</v>
      </c>
      <c r="K34" s="625"/>
      <c r="L34" s="491"/>
      <c r="M34" s="491"/>
    </row>
    <row r="35" spans="1:13">
      <c r="A35" s="631"/>
      <c r="B35" s="665"/>
      <c r="C35" s="665"/>
      <c r="D35" s="19"/>
      <c r="E35" s="19"/>
      <c r="F35" s="500"/>
      <c r="G35" s="664" t="s">
        <v>41</v>
      </c>
      <c r="H35" s="664"/>
      <c r="I35" s="488">
        <v>0</v>
      </c>
      <c r="J35" s="488">
        <v>0</v>
      </c>
      <c r="K35" s="625"/>
      <c r="L35" s="491"/>
      <c r="M35" s="491"/>
    </row>
    <row r="36" spans="1:13" ht="13.2" customHeight="1">
      <c r="A36" s="631"/>
      <c r="B36" s="500"/>
      <c r="C36" s="500"/>
      <c r="D36" s="500"/>
      <c r="E36" s="500"/>
      <c r="F36" s="500"/>
      <c r="G36" s="532"/>
      <c r="H36" s="19"/>
      <c r="I36" s="627"/>
      <c r="J36" s="627"/>
      <c r="K36" s="625"/>
      <c r="L36" s="491"/>
      <c r="M36" s="491"/>
    </row>
    <row r="37" spans="1:13" ht="13.2" customHeight="1">
      <c r="A37" s="631"/>
      <c r="B37" s="500"/>
      <c r="C37" s="500"/>
      <c r="D37" s="500"/>
      <c r="E37" s="500"/>
      <c r="F37" s="500"/>
      <c r="G37" s="666" t="s">
        <v>42</v>
      </c>
      <c r="H37" s="666"/>
      <c r="I37" s="501">
        <f>SUM(I38:I45)</f>
        <v>1801567.01</v>
      </c>
      <c r="J37" s="501">
        <f>SUM(J38:J45)</f>
        <v>504367.21</v>
      </c>
      <c r="K37" s="625"/>
      <c r="L37" s="491"/>
      <c r="M37" s="491"/>
    </row>
    <row r="38" spans="1:13">
      <c r="A38" s="631"/>
      <c r="B38" s="500"/>
      <c r="C38" s="500"/>
      <c r="D38" s="500"/>
      <c r="E38" s="500"/>
      <c r="F38" s="500"/>
      <c r="G38" s="663" t="s">
        <v>282</v>
      </c>
      <c r="H38" s="663"/>
      <c r="I38" s="488">
        <v>0</v>
      </c>
      <c r="J38" s="488">
        <v>0</v>
      </c>
      <c r="K38" s="625"/>
      <c r="L38" s="491"/>
      <c r="M38" s="491"/>
    </row>
    <row r="39" spans="1:13" ht="12" customHeight="1">
      <c r="A39" s="631"/>
      <c r="B39" s="500"/>
      <c r="C39" s="500"/>
      <c r="D39" s="500"/>
      <c r="E39" s="500"/>
      <c r="F39" s="500"/>
      <c r="G39" s="628" t="s">
        <v>283</v>
      </c>
      <c r="H39" s="628"/>
      <c r="I39" s="488"/>
      <c r="J39" s="488"/>
      <c r="K39" s="625"/>
      <c r="L39" s="491"/>
      <c r="M39" s="491"/>
    </row>
    <row r="40" spans="1:13">
      <c r="A40" s="631"/>
      <c r="B40" s="500"/>
      <c r="C40" s="500"/>
      <c r="D40" s="500"/>
      <c r="E40" s="500"/>
      <c r="F40" s="500"/>
      <c r="G40" s="664" t="s">
        <v>43</v>
      </c>
      <c r="H40" s="664"/>
      <c r="I40" s="488">
        <v>0</v>
      </c>
      <c r="J40" s="488">
        <v>0</v>
      </c>
      <c r="K40" s="625"/>
      <c r="L40" s="491"/>
      <c r="M40" s="491"/>
    </row>
    <row r="41" spans="1:13">
      <c r="A41" s="631"/>
      <c r="B41" s="500"/>
      <c r="C41" s="500"/>
      <c r="D41" s="500"/>
      <c r="E41" s="500"/>
      <c r="F41" s="500"/>
      <c r="G41" s="664" t="s">
        <v>44</v>
      </c>
      <c r="H41" s="664"/>
      <c r="I41" s="488">
        <v>0</v>
      </c>
      <c r="J41" s="488">
        <v>0</v>
      </c>
      <c r="K41" s="625"/>
      <c r="L41" s="491"/>
      <c r="M41" s="491"/>
    </row>
    <row r="42" spans="1:13">
      <c r="A42" s="631"/>
      <c r="B42" s="500"/>
      <c r="C42" s="500"/>
      <c r="D42" s="500"/>
      <c r="E42" s="500"/>
      <c r="F42" s="500"/>
      <c r="G42" s="663" t="s">
        <v>280</v>
      </c>
      <c r="H42" s="663"/>
      <c r="I42" s="488">
        <v>0</v>
      </c>
      <c r="J42" s="488">
        <v>0</v>
      </c>
      <c r="K42" s="625"/>
      <c r="L42" s="491"/>
      <c r="M42" s="491"/>
    </row>
    <row r="43" spans="1:13">
      <c r="A43" s="631"/>
      <c r="B43" s="500"/>
      <c r="C43" s="500"/>
      <c r="D43" s="500"/>
      <c r="E43" s="500"/>
      <c r="F43" s="500"/>
      <c r="G43" s="628" t="s">
        <v>281</v>
      </c>
      <c r="H43" s="628"/>
      <c r="I43" s="488"/>
      <c r="J43" s="488"/>
      <c r="K43" s="625"/>
      <c r="L43" s="491"/>
      <c r="M43" s="491"/>
    </row>
    <row r="44" spans="1:13">
      <c r="A44" s="631"/>
      <c r="B44" s="500"/>
      <c r="C44" s="500"/>
      <c r="D44" s="500"/>
      <c r="E44" s="500"/>
      <c r="F44" s="500"/>
      <c r="G44" s="664" t="s">
        <v>45</v>
      </c>
      <c r="H44" s="664"/>
      <c r="I44" s="488">
        <v>0</v>
      </c>
      <c r="J44" s="488">
        <v>0</v>
      </c>
      <c r="K44" s="625"/>
      <c r="L44" s="491"/>
      <c r="M44" s="491"/>
    </row>
    <row r="45" spans="1:13">
      <c r="A45" s="631"/>
      <c r="B45" s="500"/>
      <c r="C45" s="500"/>
      <c r="D45" s="500"/>
      <c r="E45" s="500"/>
      <c r="F45" s="500"/>
      <c r="G45" s="664" t="s">
        <v>46</v>
      </c>
      <c r="H45" s="664"/>
      <c r="I45" s="488">
        <v>1801567.01</v>
      </c>
      <c r="J45" s="488">
        <v>504367.21</v>
      </c>
      <c r="K45" s="625"/>
      <c r="L45" s="491"/>
      <c r="M45" s="491"/>
    </row>
    <row r="46" spans="1:13" ht="12">
      <c r="A46" s="631"/>
      <c r="B46" s="500"/>
      <c r="C46" s="500"/>
      <c r="D46" s="500"/>
      <c r="E46" s="500"/>
      <c r="F46" s="500"/>
      <c r="G46" s="532"/>
      <c r="H46" s="19"/>
      <c r="I46" s="627"/>
      <c r="J46" s="627"/>
      <c r="K46" s="625"/>
      <c r="L46" s="491"/>
      <c r="M46" s="491"/>
    </row>
    <row r="47" spans="1:13" ht="12">
      <c r="A47" s="631"/>
      <c r="B47" s="500"/>
      <c r="C47" s="500"/>
      <c r="D47" s="500"/>
      <c r="E47" s="500"/>
      <c r="F47" s="500"/>
      <c r="G47" s="666" t="s">
        <v>47</v>
      </c>
      <c r="H47" s="666"/>
      <c r="I47" s="501">
        <f>SUM(I48)</f>
        <v>0</v>
      </c>
      <c r="J47" s="501">
        <f>SUM(J48)</f>
        <v>0</v>
      </c>
      <c r="K47" s="625"/>
      <c r="L47" s="491"/>
      <c r="M47" s="491"/>
    </row>
    <row r="48" spans="1:13">
      <c r="A48" s="631"/>
      <c r="B48" s="500"/>
      <c r="C48" s="500"/>
      <c r="D48" s="500"/>
      <c r="E48" s="500"/>
      <c r="F48" s="500"/>
      <c r="G48" s="664" t="s">
        <v>48</v>
      </c>
      <c r="H48" s="664"/>
      <c r="I48" s="488">
        <v>0</v>
      </c>
      <c r="J48" s="488">
        <v>0</v>
      </c>
      <c r="K48" s="625"/>
      <c r="L48" s="491"/>
      <c r="M48" s="491"/>
    </row>
    <row r="49" spans="1:13" ht="12">
      <c r="A49" s="631"/>
      <c r="B49" s="500"/>
      <c r="C49" s="500"/>
      <c r="D49" s="500"/>
      <c r="E49" s="500"/>
      <c r="F49" s="500"/>
      <c r="G49" s="532"/>
      <c r="H49" s="19"/>
      <c r="I49" s="627"/>
      <c r="J49" s="627"/>
      <c r="K49" s="625"/>
      <c r="L49" s="491"/>
      <c r="M49" s="491" t="s">
        <v>139</v>
      </c>
    </row>
    <row r="50" spans="1:13">
      <c r="A50" s="631"/>
      <c r="B50" s="500"/>
      <c r="C50" s="500"/>
      <c r="D50" s="500"/>
      <c r="E50" s="500"/>
      <c r="F50" s="500"/>
      <c r="G50" s="665" t="s">
        <v>49</v>
      </c>
      <c r="H50" s="665"/>
      <c r="I50" s="534">
        <f>SUM(I37,I47,I30,I13,I8)</f>
        <v>9035438.1400000006</v>
      </c>
      <c r="J50" s="534">
        <f>J8+J13+J25+J30+J37+J47</f>
        <v>3358301.8200000003</v>
      </c>
      <c r="K50" s="632"/>
      <c r="L50" s="491"/>
      <c r="M50" s="491"/>
    </row>
    <row r="51" spans="1:13">
      <c r="A51" s="631"/>
      <c r="B51" s="500"/>
      <c r="C51" s="500"/>
      <c r="D51" s="500"/>
      <c r="E51" s="500"/>
      <c r="F51" s="500"/>
      <c r="G51" s="533"/>
      <c r="H51" s="533"/>
      <c r="I51" s="627"/>
      <c r="J51" s="627"/>
      <c r="K51" s="632"/>
      <c r="L51" s="491"/>
      <c r="M51" s="491"/>
    </row>
    <row r="52" spans="1:13">
      <c r="A52" s="631"/>
      <c r="B52" s="633" t="s">
        <v>139</v>
      </c>
      <c r="C52" s="500"/>
      <c r="D52" s="500"/>
      <c r="E52" s="500"/>
      <c r="F52" s="500"/>
      <c r="G52" s="658" t="s">
        <v>50</v>
      </c>
      <c r="H52" s="658"/>
      <c r="I52" s="534">
        <f>D34-I50</f>
        <v>1063258.7299999986</v>
      </c>
      <c r="J52" s="534">
        <f>E34-J50</f>
        <v>779531.31999999983</v>
      </c>
      <c r="K52" s="632"/>
      <c r="L52" s="491"/>
      <c r="M52" s="491"/>
    </row>
    <row r="53" spans="1:13" ht="6" customHeight="1">
      <c r="A53" s="634"/>
      <c r="B53" s="518"/>
      <c r="C53" s="518"/>
      <c r="D53" s="518"/>
      <c r="E53" s="518"/>
      <c r="F53" s="518"/>
      <c r="G53" s="635"/>
      <c r="H53" s="635"/>
      <c r="I53" s="518"/>
      <c r="J53" s="518"/>
      <c r="K53" s="519"/>
      <c r="L53" s="491"/>
      <c r="M53" s="491"/>
    </row>
    <row r="54" spans="1:13" ht="14.1" customHeight="1">
      <c r="A54" s="491"/>
      <c r="B54" s="503" t="s">
        <v>51</v>
      </c>
      <c r="C54" s="503"/>
      <c r="D54" s="503"/>
      <c r="E54" s="503"/>
      <c r="F54" s="503"/>
      <c r="G54" s="503"/>
      <c r="H54" s="503"/>
      <c r="I54" s="503"/>
      <c r="J54" s="503"/>
      <c r="K54" s="491"/>
      <c r="L54" s="491"/>
      <c r="M54" s="491"/>
    </row>
    <row r="55" spans="1:13" ht="14.1" customHeight="1">
      <c r="B55" s="368"/>
      <c r="C55" s="377"/>
      <c r="D55" s="378"/>
      <c r="E55" s="378"/>
      <c r="G55" s="379"/>
      <c r="H55" s="377"/>
      <c r="I55" s="378"/>
      <c r="J55" s="378"/>
    </row>
    <row r="56" spans="1:13" ht="28.5" customHeight="1">
      <c r="B56" s="368"/>
      <c r="C56" s="659"/>
      <c r="D56" s="659"/>
      <c r="E56" s="378"/>
      <c r="G56" s="660"/>
      <c r="H56" s="660"/>
      <c r="I56" s="378"/>
      <c r="J56" s="378"/>
    </row>
    <row r="57" spans="1:13" ht="12">
      <c r="B57" s="380"/>
      <c r="C57" s="661" t="s">
        <v>139</v>
      </c>
      <c r="D57" s="661"/>
      <c r="E57" s="378"/>
      <c r="F57" s="378"/>
      <c r="G57" s="661" t="s">
        <v>139</v>
      </c>
      <c r="H57" s="661"/>
      <c r="I57" s="372"/>
      <c r="J57" s="378"/>
    </row>
    <row r="58" spans="1:13" ht="12">
      <c r="B58" s="381"/>
      <c r="C58" s="656" t="s">
        <v>139</v>
      </c>
      <c r="D58" s="656"/>
      <c r="E58" s="382"/>
      <c r="F58" s="382"/>
      <c r="G58" s="657" t="s">
        <v>139</v>
      </c>
      <c r="H58" s="657"/>
      <c r="I58" s="372"/>
      <c r="J58" s="378"/>
    </row>
    <row r="59" spans="1:13">
      <c r="C59" s="662" t="s">
        <v>139</v>
      </c>
      <c r="D59" s="662"/>
      <c r="G59" s="655" t="s">
        <v>139</v>
      </c>
      <c r="H59" s="655"/>
    </row>
    <row r="60" spans="1:13">
      <c r="D60" s="383"/>
    </row>
    <row r="61" spans="1:13">
      <c r="D61" s="383"/>
    </row>
  </sheetData>
  <sheetProtection formatCells="0" selectLockedCells="1"/>
  <mergeCells count="73">
    <mergeCell ref="C2:I2"/>
    <mergeCell ref="C3:I3"/>
    <mergeCell ref="C4:I4"/>
    <mergeCell ref="C1:I1"/>
    <mergeCell ref="B13:C13"/>
    <mergeCell ref="G13:H13"/>
    <mergeCell ref="B7:C7"/>
    <mergeCell ref="G7:H7"/>
    <mergeCell ref="B8:C8"/>
    <mergeCell ref="G8:H8"/>
    <mergeCell ref="B9:C9"/>
    <mergeCell ref="G9:H9"/>
    <mergeCell ref="B10:C10"/>
    <mergeCell ref="G10:H10"/>
    <mergeCell ref="B11:C11"/>
    <mergeCell ref="G11:H11"/>
    <mergeCell ref="B12:C12"/>
    <mergeCell ref="B5:C5"/>
    <mergeCell ref="G5:H5"/>
    <mergeCell ref="G21:H21"/>
    <mergeCell ref="B14:C14"/>
    <mergeCell ref="G14:H14"/>
    <mergeCell ref="B15:C15"/>
    <mergeCell ref="G15:H15"/>
    <mergeCell ref="G16:H16"/>
    <mergeCell ref="G17:H17"/>
    <mergeCell ref="B17:C17"/>
    <mergeCell ref="G18:H18"/>
    <mergeCell ref="G19:H19"/>
    <mergeCell ref="B18:C18"/>
    <mergeCell ref="B19:C19"/>
    <mergeCell ref="B21:C21"/>
    <mergeCell ref="G22:H22"/>
    <mergeCell ref="B26:C26"/>
    <mergeCell ref="G23:H23"/>
    <mergeCell ref="B27:C27"/>
    <mergeCell ref="B28:C28"/>
    <mergeCell ref="G25:H25"/>
    <mergeCell ref="B23:C23"/>
    <mergeCell ref="B22:C22"/>
    <mergeCell ref="G26:H26"/>
    <mergeCell ref="G27:H27"/>
    <mergeCell ref="G28:H28"/>
    <mergeCell ref="G30:H30"/>
    <mergeCell ref="B35:C35"/>
    <mergeCell ref="G31:H31"/>
    <mergeCell ref="G32:H32"/>
    <mergeCell ref="G33:H33"/>
    <mergeCell ref="B29:C29"/>
    <mergeCell ref="B31:C31"/>
    <mergeCell ref="B32:C32"/>
    <mergeCell ref="G50:H50"/>
    <mergeCell ref="G34:H34"/>
    <mergeCell ref="G35:H35"/>
    <mergeCell ref="G37:H37"/>
    <mergeCell ref="G38:H38"/>
    <mergeCell ref="G40:H40"/>
    <mergeCell ref="G41:H41"/>
    <mergeCell ref="G42:H42"/>
    <mergeCell ref="G44:H44"/>
    <mergeCell ref="G45:H45"/>
    <mergeCell ref="G47:H47"/>
    <mergeCell ref="G48:H48"/>
    <mergeCell ref="B34:C34"/>
    <mergeCell ref="G59:H59"/>
    <mergeCell ref="C58:D58"/>
    <mergeCell ref="G58:H58"/>
    <mergeCell ref="G52:H52"/>
    <mergeCell ref="C56:D56"/>
    <mergeCell ref="G56:H56"/>
    <mergeCell ref="C57:D57"/>
    <mergeCell ref="G57:H57"/>
    <mergeCell ref="C59:D59"/>
  </mergeCells>
  <printOptions horizontalCentered="1" verticalCentered="1"/>
  <pageMargins left="0.19685039370078741" right="0.19685039370078741" top="0.35433070866141736" bottom="0.51181102362204722" header="0" footer="0"/>
  <pageSetup scale="80" orientation="landscape" r:id="rId1"/>
  <ignoredErrors>
    <ignoredError sqref="D16:D20 D23:D26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S25"/>
  <sheetViews>
    <sheetView workbookViewId="0">
      <selection activeCell="G2" sqref="G2:M2"/>
    </sheetView>
  </sheetViews>
  <sheetFormatPr baseColWidth="10" defaultColWidth="10.77734375" defaultRowHeight="13.8"/>
  <cols>
    <col min="1" max="1" width="1.77734375" style="143" customWidth="1"/>
    <col min="2" max="3" width="5" style="143" customWidth="1"/>
    <col min="4" max="4" width="13.21875" style="143" customWidth="1"/>
    <col min="5" max="5" width="15.21875" style="143" customWidth="1"/>
    <col min="6" max="6" width="2.6640625" style="143" customWidth="1"/>
    <col min="7" max="7" width="11.6640625" style="143" customWidth="1"/>
    <col min="8" max="8" width="11.88671875" style="143" customWidth="1"/>
    <col min="9" max="9" width="11.5546875" style="143" customWidth="1"/>
    <col min="10" max="10" width="11.109375" style="143" customWidth="1"/>
    <col min="11" max="11" width="3.88671875" style="143" customWidth="1"/>
    <col min="12" max="12" width="10.33203125" style="143" customWidth="1"/>
    <col min="13" max="14" width="5" style="143" customWidth="1"/>
    <col min="15" max="15" width="9.6640625" style="143" customWidth="1"/>
    <col min="16" max="16" width="11.109375" style="143" customWidth="1"/>
    <col min="17" max="17" width="14.6640625" style="143" customWidth="1"/>
    <col min="18" max="18" width="0.44140625" style="143" customWidth="1"/>
    <col min="19" max="19" width="19.109375" style="143" customWidth="1"/>
    <col min="20" max="256" width="11.44140625" style="143"/>
    <col min="257" max="257" width="1.77734375" style="143" customWidth="1"/>
    <col min="258" max="259" width="5" style="143" customWidth="1"/>
    <col min="260" max="260" width="13.21875" style="143" customWidth="1"/>
    <col min="261" max="261" width="15.21875" style="143" customWidth="1"/>
    <col min="262" max="262" width="2.6640625" style="143" customWidth="1"/>
    <col min="263" max="263" width="11.6640625" style="143" customWidth="1"/>
    <col min="264" max="264" width="11.88671875" style="143" customWidth="1"/>
    <col min="265" max="265" width="11.5546875" style="143" customWidth="1"/>
    <col min="266" max="266" width="11.109375" style="143" customWidth="1"/>
    <col min="267" max="267" width="3.88671875" style="143" customWidth="1"/>
    <col min="268" max="268" width="10.33203125" style="143" customWidth="1"/>
    <col min="269" max="270" width="5" style="143" customWidth="1"/>
    <col min="271" max="271" width="9.6640625" style="143" customWidth="1"/>
    <col min="272" max="272" width="11.109375" style="143" customWidth="1"/>
    <col min="273" max="273" width="14.6640625" style="143" customWidth="1"/>
    <col min="274" max="274" width="0.44140625" style="143" customWidth="1"/>
    <col min="275" max="275" width="17.88671875" style="143" customWidth="1"/>
    <col min="276" max="512" width="11.44140625" style="143"/>
    <col min="513" max="513" width="1.77734375" style="143" customWidth="1"/>
    <col min="514" max="515" width="5" style="143" customWidth="1"/>
    <col min="516" max="516" width="13.21875" style="143" customWidth="1"/>
    <col min="517" max="517" width="15.21875" style="143" customWidth="1"/>
    <col min="518" max="518" width="2.6640625" style="143" customWidth="1"/>
    <col min="519" max="519" width="11.6640625" style="143" customWidth="1"/>
    <col min="520" max="520" width="11.88671875" style="143" customWidth="1"/>
    <col min="521" max="521" width="11.5546875" style="143" customWidth="1"/>
    <col min="522" max="522" width="11.109375" style="143" customWidth="1"/>
    <col min="523" max="523" width="3.88671875" style="143" customWidth="1"/>
    <col min="524" max="524" width="10.33203125" style="143" customWidth="1"/>
    <col min="525" max="526" width="5" style="143" customWidth="1"/>
    <col min="527" max="527" width="9.6640625" style="143" customWidth="1"/>
    <col min="528" max="528" width="11.109375" style="143" customWidth="1"/>
    <col min="529" max="529" width="14.6640625" style="143" customWidth="1"/>
    <col min="530" max="530" width="0.44140625" style="143" customWidth="1"/>
    <col min="531" max="531" width="17.88671875" style="143" customWidth="1"/>
    <col min="532" max="768" width="11.44140625" style="143"/>
    <col min="769" max="769" width="1.77734375" style="143" customWidth="1"/>
    <col min="770" max="771" width="5" style="143" customWidth="1"/>
    <col min="772" max="772" width="13.21875" style="143" customWidth="1"/>
    <col min="773" max="773" width="15.21875" style="143" customWidth="1"/>
    <col min="774" max="774" width="2.6640625" style="143" customWidth="1"/>
    <col min="775" max="775" width="11.6640625" style="143" customWidth="1"/>
    <col min="776" max="776" width="11.88671875" style="143" customWidth="1"/>
    <col min="777" max="777" width="11.5546875" style="143" customWidth="1"/>
    <col min="778" max="778" width="11.109375" style="143" customWidth="1"/>
    <col min="779" max="779" width="3.88671875" style="143" customWidth="1"/>
    <col min="780" max="780" width="10.33203125" style="143" customWidth="1"/>
    <col min="781" max="782" width="5" style="143" customWidth="1"/>
    <col min="783" max="783" width="9.6640625" style="143" customWidth="1"/>
    <col min="784" max="784" width="11.109375" style="143" customWidth="1"/>
    <col min="785" max="785" width="14.6640625" style="143" customWidth="1"/>
    <col min="786" max="786" width="0.44140625" style="143" customWidth="1"/>
    <col min="787" max="787" width="17.88671875" style="143" customWidth="1"/>
    <col min="788" max="1024" width="11.44140625" style="143"/>
    <col min="1025" max="1025" width="1.77734375" style="143" customWidth="1"/>
    <col min="1026" max="1027" width="5" style="143" customWidth="1"/>
    <col min="1028" max="1028" width="13.21875" style="143" customWidth="1"/>
    <col min="1029" max="1029" width="15.21875" style="143" customWidth="1"/>
    <col min="1030" max="1030" width="2.6640625" style="143" customWidth="1"/>
    <col min="1031" max="1031" width="11.6640625" style="143" customWidth="1"/>
    <col min="1032" max="1032" width="11.88671875" style="143" customWidth="1"/>
    <col min="1033" max="1033" width="11.5546875" style="143" customWidth="1"/>
    <col min="1034" max="1034" width="11.109375" style="143" customWidth="1"/>
    <col min="1035" max="1035" width="3.88671875" style="143" customWidth="1"/>
    <col min="1036" max="1036" width="10.33203125" style="143" customWidth="1"/>
    <col min="1037" max="1038" width="5" style="143" customWidth="1"/>
    <col min="1039" max="1039" width="9.6640625" style="143" customWidth="1"/>
    <col min="1040" max="1040" width="11.109375" style="143" customWidth="1"/>
    <col min="1041" max="1041" width="14.6640625" style="143" customWidth="1"/>
    <col min="1042" max="1042" width="0.44140625" style="143" customWidth="1"/>
    <col min="1043" max="1043" width="17.88671875" style="143" customWidth="1"/>
    <col min="1044" max="1280" width="11.44140625" style="143"/>
    <col min="1281" max="1281" width="1.77734375" style="143" customWidth="1"/>
    <col min="1282" max="1283" width="5" style="143" customWidth="1"/>
    <col min="1284" max="1284" width="13.21875" style="143" customWidth="1"/>
    <col min="1285" max="1285" width="15.21875" style="143" customWidth="1"/>
    <col min="1286" max="1286" width="2.6640625" style="143" customWidth="1"/>
    <col min="1287" max="1287" width="11.6640625" style="143" customWidth="1"/>
    <col min="1288" max="1288" width="11.88671875" style="143" customWidth="1"/>
    <col min="1289" max="1289" width="11.5546875" style="143" customWidth="1"/>
    <col min="1290" max="1290" width="11.109375" style="143" customWidth="1"/>
    <col min="1291" max="1291" width="3.88671875" style="143" customWidth="1"/>
    <col min="1292" max="1292" width="10.33203125" style="143" customWidth="1"/>
    <col min="1293" max="1294" width="5" style="143" customWidth="1"/>
    <col min="1295" max="1295" width="9.6640625" style="143" customWidth="1"/>
    <col min="1296" max="1296" width="11.109375" style="143" customWidth="1"/>
    <col min="1297" max="1297" width="14.6640625" style="143" customWidth="1"/>
    <col min="1298" max="1298" width="0.44140625" style="143" customWidth="1"/>
    <col min="1299" max="1299" width="17.88671875" style="143" customWidth="1"/>
    <col min="1300" max="1536" width="11.44140625" style="143"/>
    <col min="1537" max="1537" width="1.77734375" style="143" customWidth="1"/>
    <col min="1538" max="1539" width="5" style="143" customWidth="1"/>
    <col min="1540" max="1540" width="13.21875" style="143" customWidth="1"/>
    <col min="1541" max="1541" width="15.21875" style="143" customWidth="1"/>
    <col min="1542" max="1542" width="2.6640625" style="143" customWidth="1"/>
    <col min="1543" max="1543" width="11.6640625" style="143" customWidth="1"/>
    <col min="1544" max="1544" width="11.88671875" style="143" customWidth="1"/>
    <col min="1545" max="1545" width="11.5546875" style="143" customWidth="1"/>
    <col min="1546" max="1546" width="11.109375" style="143" customWidth="1"/>
    <col min="1547" max="1547" width="3.88671875" style="143" customWidth="1"/>
    <col min="1548" max="1548" width="10.33203125" style="143" customWidth="1"/>
    <col min="1549" max="1550" width="5" style="143" customWidth="1"/>
    <col min="1551" max="1551" width="9.6640625" style="143" customWidth="1"/>
    <col min="1552" max="1552" width="11.109375" style="143" customWidth="1"/>
    <col min="1553" max="1553" width="14.6640625" style="143" customWidth="1"/>
    <col min="1554" max="1554" width="0.44140625" style="143" customWidth="1"/>
    <col min="1555" max="1555" width="17.88671875" style="143" customWidth="1"/>
    <col min="1556" max="1792" width="11.44140625" style="143"/>
    <col min="1793" max="1793" width="1.77734375" style="143" customWidth="1"/>
    <col min="1794" max="1795" width="5" style="143" customWidth="1"/>
    <col min="1796" max="1796" width="13.21875" style="143" customWidth="1"/>
    <col min="1797" max="1797" width="15.21875" style="143" customWidth="1"/>
    <col min="1798" max="1798" width="2.6640625" style="143" customWidth="1"/>
    <col min="1799" max="1799" width="11.6640625" style="143" customWidth="1"/>
    <col min="1800" max="1800" width="11.88671875" style="143" customWidth="1"/>
    <col min="1801" max="1801" width="11.5546875" style="143" customWidth="1"/>
    <col min="1802" max="1802" width="11.109375" style="143" customWidth="1"/>
    <col min="1803" max="1803" width="3.88671875" style="143" customWidth="1"/>
    <col min="1804" max="1804" width="10.33203125" style="143" customWidth="1"/>
    <col min="1805" max="1806" width="5" style="143" customWidth="1"/>
    <col min="1807" max="1807" width="9.6640625" style="143" customWidth="1"/>
    <col min="1808" max="1808" width="11.109375" style="143" customWidth="1"/>
    <col min="1809" max="1809" width="14.6640625" style="143" customWidth="1"/>
    <col min="1810" max="1810" width="0.44140625" style="143" customWidth="1"/>
    <col min="1811" max="1811" width="17.88671875" style="143" customWidth="1"/>
    <col min="1812" max="2048" width="11.44140625" style="143"/>
    <col min="2049" max="2049" width="1.77734375" style="143" customWidth="1"/>
    <col min="2050" max="2051" width="5" style="143" customWidth="1"/>
    <col min="2052" max="2052" width="13.21875" style="143" customWidth="1"/>
    <col min="2053" max="2053" width="15.21875" style="143" customWidth="1"/>
    <col min="2054" max="2054" width="2.6640625" style="143" customWidth="1"/>
    <col min="2055" max="2055" width="11.6640625" style="143" customWidth="1"/>
    <col min="2056" max="2056" width="11.88671875" style="143" customWidth="1"/>
    <col min="2057" max="2057" width="11.5546875" style="143" customWidth="1"/>
    <col min="2058" max="2058" width="11.109375" style="143" customWidth="1"/>
    <col min="2059" max="2059" width="3.88671875" style="143" customWidth="1"/>
    <col min="2060" max="2060" width="10.33203125" style="143" customWidth="1"/>
    <col min="2061" max="2062" width="5" style="143" customWidth="1"/>
    <col min="2063" max="2063" width="9.6640625" style="143" customWidth="1"/>
    <col min="2064" max="2064" width="11.109375" style="143" customWidth="1"/>
    <col min="2065" max="2065" width="14.6640625" style="143" customWidth="1"/>
    <col min="2066" max="2066" width="0.44140625" style="143" customWidth="1"/>
    <col min="2067" max="2067" width="17.88671875" style="143" customWidth="1"/>
    <col min="2068" max="2304" width="11.44140625" style="143"/>
    <col min="2305" max="2305" width="1.77734375" style="143" customWidth="1"/>
    <col min="2306" max="2307" width="5" style="143" customWidth="1"/>
    <col min="2308" max="2308" width="13.21875" style="143" customWidth="1"/>
    <col min="2309" max="2309" width="15.21875" style="143" customWidth="1"/>
    <col min="2310" max="2310" width="2.6640625" style="143" customWidth="1"/>
    <col min="2311" max="2311" width="11.6640625" style="143" customWidth="1"/>
    <col min="2312" max="2312" width="11.88671875" style="143" customWidth="1"/>
    <col min="2313" max="2313" width="11.5546875" style="143" customWidth="1"/>
    <col min="2314" max="2314" width="11.109375" style="143" customWidth="1"/>
    <col min="2315" max="2315" width="3.88671875" style="143" customWidth="1"/>
    <col min="2316" max="2316" width="10.33203125" style="143" customWidth="1"/>
    <col min="2317" max="2318" width="5" style="143" customWidth="1"/>
    <col min="2319" max="2319" width="9.6640625" style="143" customWidth="1"/>
    <col min="2320" max="2320" width="11.109375" style="143" customWidth="1"/>
    <col min="2321" max="2321" width="14.6640625" style="143" customWidth="1"/>
    <col min="2322" max="2322" width="0.44140625" style="143" customWidth="1"/>
    <col min="2323" max="2323" width="17.88671875" style="143" customWidth="1"/>
    <col min="2324" max="2560" width="11.44140625" style="143"/>
    <col min="2561" max="2561" width="1.77734375" style="143" customWidth="1"/>
    <col min="2562" max="2563" width="5" style="143" customWidth="1"/>
    <col min="2564" max="2564" width="13.21875" style="143" customWidth="1"/>
    <col min="2565" max="2565" width="15.21875" style="143" customWidth="1"/>
    <col min="2566" max="2566" width="2.6640625" style="143" customWidth="1"/>
    <col min="2567" max="2567" width="11.6640625" style="143" customWidth="1"/>
    <col min="2568" max="2568" width="11.88671875" style="143" customWidth="1"/>
    <col min="2569" max="2569" width="11.5546875" style="143" customWidth="1"/>
    <col min="2570" max="2570" width="11.109375" style="143" customWidth="1"/>
    <col min="2571" max="2571" width="3.88671875" style="143" customWidth="1"/>
    <col min="2572" max="2572" width="10.33203125" style="143" customWidth="1"/>
    <col min="2573" max="2574" width="5" style="143" customWidth="1"/>
    <col min="2575" max="2575" width="9.6640625" style="143" customWidth="1"/>
    <col min="2576" max="2576" width="11.109375" style="143" customWidth="1"/>
    <col min="2577" max="2577" width="14.6640625" style="143" customWidth="1"/>
    <col min="2578" max="2578" width="0.44140625" style="143" customWidth="1"/>
    <col min="2579" max="2579" width="17.88671875" style="143" customWidth="1"/>
    <col min="2580" max="2816" width="11.44140625" style="143"/>
    <col min="2817" max="2817" width="1.77734375" style="143" customWidth="1"/>
    <col min="2818" max="2819" width="5" style="143" customWidth="1"/>
    <col min="2820" max="2820" width="13.21875" style="143" customWidth="1"/>
    <col min="2821" max="2821" width="15.21875" style="143" customWidth="1"/>
    <col min="2822" max="2822" width="2.6640625" style="143" customWidth="1"/>
    <col min="2823" max="2823" width="11.6640625" style="143" customWidth="1"/>
    <col min="2824" max="2824" width="11.88671875" style="143" customWidth="1"/>
    <col min="2825" max="2825" width="11.5546875" style="143" customWidth="1"/>
    <col min="2826" max="2826" width="11.109375" style="143" customWidth="1"/>
    <col min="2827" max="2827" width="3.88671875" style="143" customWidth="1"/>
    <col min="2828" max="2828" width="10.33203125" style="143" customWidth="1"/>
    <col min="2829" max="2830" width="5" style="143" customWidth="1"/>
    <col min="2831" max="2831" width="9.6640625" style="143" customWidth="1"/>
    <col min="2832" max="2832" width="11.109375" style="143" customWidth="1"/>
    <col min="2833" max="2833" width="14.6640625" style="143" customWidth="1"/>
    <col min="2834" max="2834" width="0.44140625" style="143" customWidth="1"/>
    <col min="2835" max="2835" width="17.88671875" style="143" customWidth="1"/>
    <col min="2836" max="3072" width="11.44140625" style="143"/>
    <col min="3073" max="3073" width="1.77734375" style="143" customWidth="1"/>
    <col min="3074" max="3075" width="5" style="143" customWidth="1"/>
    <col min="3076" max="3076" width="13.21875" style="143" customWidth="1"/>
    <col min="3077" max="3077" width="15.21875" style="143" customWidth="1"/>
    <col min="3078" max="3078" width="2.6640625" style="143" customWidth="1"/>
    <col min="3079" max="3079" width="11.6640625" style="143" customWidth="1"/>
    <col min="3080" max="3080" width="11.88671875" style="143" customWidth="1"/>
    <col min="3081" max="3081" width="11.5546875" style="143" customWidth="1"/>
    <col min="3082" max="3082" width="11.109375" style="143" customWidth="1"/>
    <col min="3083" max="3083" width="3.88671875" style="143" customWidth="1"/>
    <col min="3084" max="3084" width="10.33203125" style="143" customWidth="1"/>
    <col min="3085" max="3086" width="5" style="143" customWidth="1"/>
    <col min="3087" max="3087" width="9.6640625" style="143" customWidth="1"/>
    <col min="3088" max="3088" width="11.109375" style="143" customWidth="1"/>
    <col min="3089" max="3089" width="14.6640625" style="143" customWidth="1"/>
    <col min="3090" max="3090" width="0.44140625" style="143" customWidth="1"/>
    <col min="3091" max="3091" width="17.88671875" style="143" customWidth="1"/>
    <col min="3092" max="3328" width="11.44140625" style="143"/>
    <col min="3329" max="3329" width="1.77734375" style="143" customWidth="1"/>
    <col min="3330" max="3331" width="5" style="143" customWidth="1"/>
    <col min="3332" max="3332" width="13.21875" style="143" customWidth="1"/>
    <col min="3333" max="3333" width="15.21875" style="143" customWidth="1"/>
    <col min="3334" max="3334" width="2.6640625" style="143" customWidth="1"/>
    <col min="3335" max="3335" width="11.6640625" style="143" customWidth="1"/>
    <col min="3336" max="3336" width="11.88671875" style="143" customWidth="1"/>
    <col min="3337" max="3337" width="11.5546875" style="143" customWidth="1"/>
    <col min="3338" max="3338" width="11.109375" style="143" customWidth="1"/>
    <col min="3339" max="3339" width="3.88671875" style="143" customWidth="1"/>
    <col min="3340" max="3340" width="10.33203125" style="143" customWidth="1"/>
    <col min="3341" max="3342" width="5" style="143" customWidth="1"/>
    <col min="3343" max="3343" width="9.6640625" style="143" customWidth="1"/>
    <col min="3344" max="3344" width="11.109375" style="143" customWidth="1"/>
    <col min="3345" max="3345" width="14.6640625" style="143" customWidth="1"/>
    <col min="3346" max="3346" width="0.44140625" style="143" customWidth="1"/>
    <col min="3347" max="3347" width="17.88671875" style="143" customWidth="1"/>
    <col min="3348" max="3584" width="11.44140625" style="143"/>
    <col min="3585" max="3585" width="1.77734375" style="143" customWidth="1"/>
    <col min="3586" max="3587" width="5" style="143" customWidth="1"/>
    <col min="3588" max="3588" width="13.21875" style="143" customWidth="1"/>
    <col min="3589" max="3589" width="15.21875" style="143" customWidth="1"/>
    <col min="3590" max="3590" width="2.6640625" style="143" customWidth="1"/>
    <col min="3591" max="3591" width="11.6640625" style="143" customWidth="1"/>
    <col min="3592" max="3592" width="11.88671875" style="143" customWidth="1"/>
    <col min="3593" max="3593" width="11.5546875" style="143" customWidth="1"/>
    <col min="3594" max="3594" width="11.109375" style="143" customWidth="1"/>
    <col min="3595" max="3595" width="3.88671875" style="143" customWidth="1"/>
    <col min="3596" max="3596" width="10.33203125" style="143" customWidth="1"/>
    <col min="3597" max="3598" width="5" style="143" customWidth="1"/>
    <col min="3599" max="3599" width="9.6640625" style="143" customWidth="1"/>
    <col min="3600" max="3600" width="11.109375" style="143" customWidth="1"/>
    <col min="3601" max="3601" width="14.6640625" style="143" customWidth="1"/>
    <col min="3602" max="3602" width="0.44140625" style="143" customWidth="1"/>
    <col min="3603" max="3603" width="17.88671875" style="143" customWidth="1"/>
    <col min="3604" max="3840" width="11.44140625" style="143"/>
    <col min="3841" max="3841" width="1.77734375" style="143" customWidth="1"/>
    <col min="3842" max="3843" width="5" style="143" customWidth="1"/>
    <col min="3844" max="3844" width="13.21875" style="143" customWidth="1"/>
    <col min="3845" max="3845" width="15.21875" style="143" customWidth="1"/>
    <col min="3846" max="3846" width="2.6640625" style="143" customWidth="1"/>
    <col min="3847" max="3847" width="11.6640625" style="143" customWidth="1"/>
    <col min="3848" max="3848" width="11.88671875" style="143" customWidth="1"/>
    <col min="3849" max="3849" width="11.5546875" style="143" customWidth="1"/>
    <col min="3850" max="3850" width="11.109375" style="143" customWidth="1"/>
    <col min="3851" max="3851" width="3.88671875" style="143" customWidth="1"/>
    <col min="3852" max="3852" width="10.33203125" style="143" customWidth="1"/>
    <col min="3853" max="3854" width="5" style="143" customWidth="1"/>
    <col min="3855" max="3855" width="9.6640625" style="143" customWidth="1"/>
    <col min="3856" max="3856" width="11.109375" style="143" customWidth="1"/>
    <col min="3857" max="3857" width="14.6640625" style="143" customWidth="1"/>
    <col min="3858" max="3858" width="0.44140625" style="143" customWidth="1"/>
    <col min="3859" max="3859" width="17.88671875" style="143" customWidth="1"/>
    <col min="3860" max="4096" width="11.44140625" style="143"/>
    <col min="4097" max="4097" width="1.77734375" style="143" customWidth="1"/>
    <col min="4098" max="4099" width="5" style="143" customWidth="1"/>
    <col min="4100" max="4100" width="13.21875" style="143" customWidth="1"/>
    <col min="4101" max="4101" width="15.21875" style="143" customWidth="1"/>
    <col min="4102" max="4102" width="2.6640625" style="143" customWidth="1"/>
    <col min="4103" max="4103" width="11.6640625" style="143" customWidth="1"/>
    <col min="4104" max="4104" width="11.88671875" style="143" customWidth="1"/>
    <col min="4105" max="4105" width="11.5546875" style="143" customWidth="1"/>
    <col min="4106" max="4106" width="11.109375" style="143" customWidth="1"/>
    <col min="4107" max="4107" width="3.88671875" style="143" customWidth="1"/>
    <col min="4108" max="4108" width="10.33203125" style="143" customWidth="1"/>
    <col min="4109" max="4110" width="5" style="143" customWidth="1"/>
    <col min="4111" max="4111" width="9.6640625" style="143" customWidth="1"/>
    <col min="4112" max="4112" width="11.109375" style="143" customWidth="1"/>
    <col min="4113" max="4113" width="14.6640625" style="143" customWidth="1"/>
    <col min="4114" max="4114" width="0.44140625" style="143" customWidth="1"/>
    <col min="4115" max="4115" width="17.88671875" style="143" customWidth="1"/>
    <col min="4116" max="4352" width="11.44140625" style="143"/>
    <col min="4353" max="4353" width="1.77734375" style="143" customWidth="1"/>
    <col min="4354" max="4355" width="5" style="143" customWidth="1"/>
    <col min="4356" max="4356" width="13.21875" style="143" customWidth="1"/>
    <col min="4357" max="4357" width="15.21875" style="143" customWidth="1"/>
    <col min="4358" max="4358" width="2.6640625" style="143" customWidth="1"/>
    <col min="4359" max="4359" width="11.6640625" style="143" customWidth="1"/>
    <col min="4360" max="4360" width="11.88671875" style="143" customWidth="1"/>
    <col min="4361" max="4361" width="11.5546875" style="143" customWidth="1"/>
    <col min="4362" max="4362" width="11.109375" style="143" customWidth="1"/>
    <col min="4363" max="4363" width="3.88671875" style="143" customWidth="1"/>
    <col min="4364" max="4364" width="10.33203125" style="143" customWidth="1"/>
    <col min="4365" max="4366" width="5" style="143" customWidth="1"/>
    <col min="4367" max="4367" width="9.6640625" style="143" customWidth="1"/>
    <col min="4368" max="4368" width="11.109375" style="143" customWidth="1"/>
    <col min="4369" max="4369" width="14.6640625" style="143" customWidth="1"/>
    <col min="4370" max="4370" width="0.44140625" style="143" customWidth="1"/>
    <col min="4371" max="4371" width="17.88671875" style="143" customWidth="1"/>
    <col min="4372" max="4608" width="11.44140625" style="143"/>
    <col min="4609" max="4609" width="1.77734375" style="143" customWidth="1"/>
    <col min="4610" max="4611" width="5" style="143" customWidth="1"/>
    <col min="4612" max="4612" width="13.21875" style="143" customWidth="1"/>
    <col min="4613" max="4613" width="15.21875" style="143" customWidth="1"/>
    <col min="4614" max="4614" width="2.6640625" style="143" customWidth="1"/>
    <col min="4615" max="4615" width="11.6640625" style="143" customWidth="1"/>
    <col min="4616" max="4616" width="11.88671875" style="143" customWidth="1"/>
    <col min="4617" max="4617" width="11.5546875" style="143" customWidth="1"/>
    <col min="4618" max="4618" width="11.109375" style="143" customWidth="1"/>
    <col min="4619" max="4619" width="3.88671875" style="143" customWidth="1"/>
    <col min="4620" max="4620" width="10.33203125" style="143" customWidth="1"/>
    <col min="4621" max="4622" width="5" style="143" customWidth="1"/>
    <col min="4623" max="4623" width="9.6640625" style="143" customWidth="1"/>
    <col min="4624" max="4624" width="11.109375" style="143" customWidth="1"/>
    <col min="4625" max="4625" width="14.6640625" style="143" customWidth="1"/>
    <col min="4626" max="4626" width="0.44140625" style="143" customWidth="1"/>
    <col min="4627" max="4627" width="17.88671875" style="143" customWidth="1"/>
    <col min="4628" max="4864" width="11.44140625" style="143"/>
    <col min="4865" max="4865" width="1.77734375" style="143" customWidth="1"/>
    <col min="4866" max="4867" width="5" style="143" customWidth="1"/>
    <col min="4868" max="4868" width="13.21875" style="143" customWidth="1"/>
    <col min="4869" max="4869" width="15.21875" style="143" customWidth="1"/>
    <col min="4870" max="4870" width="2.6640625" style="143" customWidth="1"/>
    <col min="4871" max="4871" width="11.6640625" style="143" customWidth="1"/>
    <col min="4872" max="4872" width="11.88671875" style="143" customWidth="1"/>
    <col min="4873" max="4873" width="11.5546875" style="143" customWidth="1"/>
    <col min="4874" max="4874" width="11.109375" style="143" customWidth="1"/>
    <col min="4875" max="4875" width="3.88671875" style="143" customWidth="1"/>
    <col min="4876" max="4876" width="10.33203125" style="143" customWidth="1"/>
    <col min="4877" max="4878" width="5" style="143" customWidth="1"/>
    <col min="4879" max="4879" width="9.6640625" style="143" customWidth="1"/>
    <col min="4880" max="4880" width="11.109375" style="143" customWidth="1"/>
    <col min="4881" max="4881" width="14.6640625" style="143" customWidth="1"/>
    <col min="4882" max="4882" width="0.44140625" style="143" customWidth="1"/>
    <col min="4883" max="4883" width="17.88671875" style="143" customWidth="1"/>
    <col min="4884" max="5120" width="11.44140625" style="143"/>
    <col min="5121" max="5121" width="1.77734375" style="143" customWidth="1"/>
    <col min="5122" max="5123" width="5" style="143" customWidth="1"/>
    <col min="5124" max="5124" width="13.21875" style="143" customWidth="1"/>
    <col min="5125" max="5125" width="15.21875" style="143" customWidth="1"/>
    <col min="5126" max="5126" width="2.6640625" style="143" customWidth="1"/>
    <col min="5127" max="5127" width="11.6640625" style="143" customWidth="1"/>
    <col min="5128" max="5128" width="11.88671875" style="143" customWidth="1"/>
    <col min="5129" max="5129" width="11.5546875" style="143" customWidth="1"/>
    <col min="5130" max="5130" width="11.109375" style="143" customWidth="1"/>
    <col min="5131" max="5131" width="3.88671875" style="143" customWidth="1"/>
    <col min="5132" max="5132" width="10.33203125" style="143" customWidth="1"/>
    <col min="5133" max="5134" width="5" style="143" customWidth="1"/>
    <col min="5135" max="5135" width="9.6640625" style="143" customWidth="1"/>
    <col min="5136" max="5136" width="11.109375" style="143" customWidth="1"/>
    <col min="5137" max="5137" width="14.6640625" style="143" customWidth="1"/>
    <col min="5138" max="5138" width="0.44140625" style="143" customWidth="1"/>
    <col min="5139" max="5139" width="17.88671875" style="143" customWidth="1"/>
    <col min="5140" max="5376" width="11.44140625" style="143"/>
    <col min="5377" max="5377" width="1.77734375" style="143" customWidth="1"/>
    <col min="5378" max="5379" width="5" style="143" customWidth="1"/>
    <col min="5380" max="5380" width="13.21875" style="143" customWidth="1"/>
    <col min="5381" max="5381" width="15.21875" style="143" customWidth="1"/>
    <col min="5382" max="5382" width="2.6640625" style="143" customWidth="1"/>
    <col min="5383" max="5383" width="11.6640625" style="143" customWidth="1"/>
    <col min="5384" max="5384" width="11.88671875" style="143" customWidth="1"/>
    <col min="5385" max="5385" width="11.5546875" style="143" customWidth="1"/>
    <col min="5386" max="5386" width="11.109375" style="143" customWidth="1"/>
    <col min="5387" max="5387" width="3.88671875" style="143" customWidth="1"/>
    <col min="5388" max="5388" width="10.33203125" style="143" customWidth="1"/>
    <col min="5389" max="5390" width="5" style="143" customWidth="1"/>
    <col min="5391" max="5391" width="9.6640625" style="143" customWidth="1"/>
    <col min="5392" max="5392" width="11.109375" style="143" customWidth="1"/>
    <col min="5393" max="5393" width="14.6640625" style="143" customWidth="1"/>
    <col min="5394" max="5394" width="0.44140625" style="143" customWidth="1"/>
    <col min="5395" max="5395" width="17.88671875" style="143" customWidth="1"/>
    <col min="5396" max="5632" width="11.44140625" style="143"/>
    <col min="5633" max="5633" width="1.77734375" style="143" customWidth="1"/>
    <col min="5634" max="5635" width="5" style="143" customWidth="1"/>
    <col min="5636" max="5636" width="13.21875" style="143" customWidth="1"/>
    <col min="5637" max="5637" width="15.21875" style="143" customWidth="1"/>
    <col min="5638" max="5638" width="2.6640625" style="143" customWidth="1"/>
    <col min="5639" max="5639" width="11.6640625" style="143" customWidth="1"/>
    <col min="5640" max="5640" width="11.88671875" style="143" customWidth="1"/>
    <col min="5641" max="5641" width="11.5546875" style="143" customWidth="1"/>
    <col min="5642" max="5642" width="11.109375" style="143" customWidth="1"/>
    <col min="5643" max="5643" width="3.88671875" style="143" customWidth="1"/>
    <col min="5644" max="5644" width="10.33203125" style="143" customWidth="1"/>
    <col min="5645" max="5646" width="5" style="143" customWidth="1"/>
    <col min="5647" max="5647" width="9.6640625" style="143" customWidth="1"/>
    <col min="5648" max="5648" width="11.109375" style="143" customWidth="1"/>
    <col min="5649" max="5649" width="14.6640625" style="143" customWidth="1"/>
    <col min="5650" max="5650" width="0.44140625" style="143" customWidth="1"/>
    <col min="5651" max="5651" width="17.88671875" style="143" customWidth="1"/>
    <col min="5652" max="5888" width="11.44140625" style="143"/>
    <col min="5889" max="5889" width="1.77734375" style="143" customWidth="1"/>
    <col min="5890" max="5891" width="5" style="143" customWidth="1"/>
    <col min="5892" max="5892" width="13.21875" style="143" customWidth="1"/>
    <col min="5893" max="5893" width="15.21875" style="143" customWidth="1"/>
    <col min="5894" max="5894" width="2.6640625" style="143" customWidth="1"/>
    <col min="5895" max="5895" width="11.6640625" style="143" customWidth="1"/>
    <col min="5896" max="5896" width="11.88671875" style="143" customWidth="1"/>
    <col min="5897" max="5897" width="11.5546875" style="143" customWidth="1"/>
    <col min="5898" max="5898" width="11.109375" style="143" customWidth="1"/>
    <col min="5899" max="5899" width="3.88671875" style="143" customWidth="1"/>
    <col min="5900" max="5900" width="10.33203125" style="143" customWidth="1"/>
    <col min="5901" max="5902" width="5" style="143" customWidth="1"/>
    <col min="5903" max="5903" width="9.6640625" style="143" customWidth="1"/>
    <col min="5904" max="5904" width="11.109375" style="143" customWidth="1"/>
    <col min="5905" max="5905" width="14.6640625" style="143" customWidth="1"/>
    <col min="5906" max="5906" width="0.44140625" style="143" customWidth="1"/>
    <col min="5907" max="5907" width="17.88671875" style="143" customWidth="1"/>
    <col min="5908" max="6144" width="11.44140625" style="143"/>
    <col min="6145" max="6145" width="1.77734375" style="143" customWidth="1"/>
    <col min="6146" max="6147" width="5" style="143" customWidth="1"/>
    <col min="6148" max="6148" width="13.21875" style="143" customWidth="1"/>
    <col min="6149" max="6149" width="15.21875" style="143" customWidth="1"/>
    <col min="6150" max="6150" width="2.6640625" style="143" customWidth="1"/>
    <col min="6151" max="6151" width="11.6640625" style="143" customWidth="1"/>
    <col min="6152" max="6152" width="11.88671875" style="143" customWidth="1"/>
    <col min="6153" max="6153" width="11.5546875" style="143" customWidth="1"/>
    <col min="6154" max="6154" width="11.109375" style="143" customWidth="1"/>
    <col min="6155" max="6155" width="3.88671875" style="143" customWidth="1"/>
    <col min="6156" max="6156" width="10.33203125" style="143" customWidth="1"/>
    <col min="6157" max="6158" width="5" style="143" customWidth="1"/>
    <col min="6159" max="6159" width="9.6640625" style="143" customWidth="1"/>
    <col min="6160" max="6160" width="11.109375" style="143" customWidth="1"/>
    <col min="6161" max="6161" width="14.6640625" style="143" customWidth="1"/>
    <col min="6162" max="6162" width="0.44140625" style="143" customWidth="1"/>
    <col min="6163" max="6163" width="17.88671875" style="143" customWidth="1"/>
    <col min="6164" max="6400" width="11.44140625" style="143"/>
    <col min="6401" max="6401" width="1.77734375" style="143" customWidth="1"/>
    <col min="6402" max="6403" width="5" style="143" customWidth="1"/>
    <col min="6404" max="6404" width="13.21875" style="143" customWidth="1"/>
    <col min="6405" max="6405" width="15.21875" style="143" customWidth="1"/>
    <col min="6406" max="6406" width="2.6640625" style="143" customWidth="1"/>
    <col min="6407" max="6407" width="11.6640625" style="143" customWidth="1"/>
    <col min="6408" max="6408" width="11.88671875" style="143" customWidth="1"/>
    <col min="6409" max="6409" width="11.5546875" style="143" customWidth="1"/>
    <col min="6410" max="6410" width="11.109375" style="143" customWidth="1"/>
    <col min="6411" max="6411" width="3.88671875" style="143" customWidth="1"/>
    <col min="6412" max="6412" width="10.33203125" style="143" customWidth="1"/>
    <col min="6413" max="6414" width="5" style="143" customWidth="1"/>
    <col min="6415" max="6415" width="9.6640625" style="143" customWidth="1"/>
    <col min="6416" max="6416" width="11.109375" style="143" customWidth="1"/>
    <col min="6417" max="6417" width="14.6640625" style="143" customWidth="1"/>
    <col min="6418" max="6418" width="0.44140625" style="143" customWidth="1"/>
    <col min="6419" max="6419" width="17.88671875" style="143" customWidth="1"/>
    <col min="6420" max="6656" width="11.44140625" style="143"/>
    <col min="6657" max="6657" width="1.77734375" style="143" customWidth="1"/>
    <col min="6658" max="6659" width="5" style="143" customWidth="1"/>
    <col min="6660" max="6660" width="13.21875" style="143" customWidth="1"/>
    <col min="6661" max="6661" width="15.21875" style="143" customWidth="1"/>
    <col min="6662" max="6662" width="2.6640625" style="143" customWidth="1"/>
    <col min="6663" max="6663" width="11.6640625" style="143" customWidth="1"/>
    <col min="6664" max="6664" width="11.88671875" style="143" customWidth="1"/>
    <col min="6665" max="6665" width="11.5546875" style="143" customWidth="1"/>
    <col min="6666" max="6666" width="11.109375" style="143" customWidth="1"/>
    <col min="6667" max="6667" width="3.88671875" style="143" customWidth="1"/>
    <col min="6668" max="6668" width="10.33203125" style="143" customWidth="1"/>
    <col min="6669" max="6670" width="5" style="143" customWidth="1"/>
    <col min="6671" max="6671" width="9.6640625" style="143" customWidth="1"/>
    <col min="6672" max="6672" width="11.109375" style="143" customWidth="1"/>
    <col min="6673" max="6673" width="14.6640625" style="143" customWidth="1"/>
    <col min="6674" max="6674" width="0.44140625" style="143" customWidth="1"/>
    <col min="6675" max="6675" width="17.88671875" style="143" customWidth="1"/>
    <col min="6676" max="6912" width="11.44140625" style="143"/>
    <col min="6913" max="6913" width="1.77734375" style="143" customWidth="1"/>
    <col min="6914" max="6915" width="5" style="143" customWidth="1"/>
    <col min="6916" max="6916" width="13.21875" style="143" customWidth="1"/>
    <col min="6917" max="6917" width="15.21875" style="143" customWidth="1"/>
    <col min="6918" max="6918" width="2.6640625" style="143" customWidth="1"/>
    <col min="6919" max="6919" width="11.6640625" style="143" customWidth="1"/>
    <col min="6920" max="6920" width="11.88671875" style="143" customWidth="1"/>
    <col min="6921" max="6921" width="11.5546875" style="143" customWidth="1"/>
    <col min="6922" max="6922" width="11.109375" style="143" customWidth="1"/>
    <col min="6923" max="6923" width="3.88671875" style="143" customWidth="1"/>
    <col min="6924" max="6924" width="10.33203125" style="143" customWidth="1"/>
    <col min="6925" max="6926" width="5" style="143" customWidth="1"/>
    <col min="6927" max="6927" width="9.6640625" style="143" customWidth="1"/>
    <col min="6928" max="6928" width="11.109375" style="143" customWidth="1"/>
    <col min="6929" max="6929" width="14.6640625" style="143" customWidth="1"/>
    <col min="6930" max="6930" width="0.44140625" style="143" customWidth="1"/>
    <col min="6931" max="6931" width="17.88671875" style="143" customWidth="1"/>
    <col min="6932" max="7168" width="11.44140625" style="143"/>
    <col min="7169" max="7169" width="1.77734375" style="143" customWidth="1"/>
    <col min="7170" max="7171" width="5" style="143" customWidth="1"/>
    <col min="7172" max="7172" width="13.21875" style="143" customWidth="1"/>
    <col min="7173" max="7173" width="15.21875" style="143" customWidth="1"/>
    <col min="7174" max="7174" width="2.6640625" style="143" customWidth="1"/>
    <col min="7175" max="7175" width="11.6640625" style="143" customWidth="1"/>
    <col min="7176" max="7176" width="11.88671875" style="143" customWidth="1"/>
    <col min="7177" max="7177" width="11.5546875" style="143" customWidth="1"/>
    <col min="7178" max="7178" width="11.109375" style="143" customWidth="1"/>
    <col min="7179" max="7179" width="3.88671875" style="143" customWidth="1"/>
    <col min="7180" max="7180" width="10.33203125" style="143" customWidth="1"/>
    <col min="7181" max="7182" width="5" style="143" customWidth="1"/>
    <col min="7183" max="7183" width="9.6640625" style="143" customWidth="1"/>
    <col min="7184" max="7184" width="11.109375" style="143" customWidth="1"/>
    <col min="7185" max="7185" width="14.6640625" style="143" customWidth="1"/>
    <col min="7186" max="7186" width="0.44140625" style="143" customWidth="1"/>
    <col min="7187" max="7187" width="17.88671875" style="143" customWidth="1"/>
    <col min="7188" max="7424" width="11.44140625" style="143"/>
    <col min="7425" max="7425" width="1.77734375" style="143" customWidth="1"/>
    <col min="7426" max="7427" width="5" style="143" customWidth="1"/>
    <col min="7428" max="7428" width="13.21875" style="143" customWidth="1"/>
    <col min="7429" max="7429" width="15.21875" style="143" customWidth="1"/>
    <col min="7430" max="7430" width="2.6640625" style="143" customWidth="1"/>
    <col min="7431" max="7431" width="11.6640625" style="143" customWidth="1"/>
    <col min="7432" max="7432" width="11.88671875" style="143" customWidth="1"/>
    <col min="7433" max="7433" width="11.5546875" style="143" customWidth="1"/>
    <col min="7434" max="7434" width="11.109375" style="143" customWidth="1"/>
    <col min="7435" max="7435" width="3.88671875" style="143" customWidth="1"/>
    <col min="7436" max="7436" width="10.33203125" style="143" customWidth="1"/>
    <col min="7437" max="7438" width="5" style="143" customWidth="1"/>
    <col min="7439" max="7439" width="9.6640625" style="143" customWidth="1"/>
    <col min="7440" max="7440" width="11.109375" style="143" customWidth="1"/>
    <col min="7441" max="7441" width="14.6640625" style="143" customWidth="1"/>
    <col min="7442" max="7442" width="0.44140625" style="143" customWidth="1"/>
    <col min="7443" max="7443" width="17.88671875" style="143" customWidth="1"/>
    <col min="7444" max="7680" width="11.44140625" style="143"/>
    <col min="7681" max="7681" width="1.77734375" style="143" customWidth="1"/>
    <col min="7682" max="7683" width="5" style="143" customWidth="1"/>
    <col min="7684" max="7684" width="13.21875" style="143" customWidth="1"/>
    <col min="7685" max="7685" width="15.21875" style="143" customWidth="1"/>
    <col min="7686" max="7686" width="2.6640625" style="143" customWidth="1"/>
    <col min="7687" max="7687" width="11.6640625" style="143" customWidth="1"/>
    <col min="7688" max="7688" width="11.88671875" style="143" customWidth="1"/>
    <col min="7689" max="7689" width="11.5546875" style="143" customWidth="1"/>
    <col min="7690" max="7690" width="11.109375" style="143" customWidth="1"/>
    <col min="7691" max="7691" width="3.88671875" style="143" customWidth="1"/>
    <col min="7692" max="7692" width="10.33203125" style="143" customWidth="1"/>
    <col min="7693" max="7694" width="5" style="143" customWidth="1"/>
    <col min="7695" max="7695" width="9.6640625" style="143" customWidth="1"/>
    <col min="7696" max="7696" width="11.109375" style="143" customWidth="1"/>
    <col min="7697" max="7697" width="14.6640625" style="143" customWidth="1"/>
    <col min="7698" max="7698" width="0.44140625" style="143" customWidth="1"/>
    <col min="7699" max="7699" width="17.88671875" style="143" customWidth="1"/>
    <col min="7700" max="7936" width="11.44140625" style="143"/>
    <col min="7937" max="7937" width="1.77734375" style="143" customWidth="1"/>
    <col min="7938" max="7939" width="5" style="143" customWidth="1"/>
    <col min="7940" max="7940" width="13.21875" style="143" customWidth="1"/>
    <col min="7941" max="7941" width="15.21875" style="143" customWidth="1"/>
    <col min="7942" max="7942" width="2.6640625" style="143" customWidth="1"/>
    <col min="7943" max="7943" width="11.6640625" style="143" customWidth="1"/>
    <col min="7944" max="7944" width="11.88671875" style="143" customWidth="1"/>
    <col min="7945" max="7945" width="11.5546875" style="143" customWidth="1"/>
    <col min="7946" max="7946" width="11.109375" style="143" customWidth="1"/>
    <col min="7947" max="7947" width="3.88671875" style="143" customWidth="1"/>
    <col min="7948" max="7948" width="10.33203125" style="143" customWidth="1"/>
    <col min="7949" max="7950" width="5" style="143" customWidth="1"/>
    <col min="7951" max="7951" width="9.6640625" style="143" customWidth="1"/>
    <col min="7952" max="7952" width="11.109375" style="143" customWidth="1"/>
    <col min="7953" max="7953" width="14.6640625" style="143" customWidth="1"/>
    <col min="7954" max="7954" width="0.44140625" style="143" customWidth="1"/>
    <col min="7955" max="7955" width="17.88671875" style="143" customWidth="1"/>
    <col min="7956" max="8192" width="11.44140625" style="143"/>
    <col min="8193" max="8193" width="1.77734375" style="143" customWidth="1"/>
    <col min="8194" max="8195" width="5" style="143" customWidth="1"/>
    <col min="8196" max="8196" width="13.21875" style="143" customWidth="1"/>
    <col min="8197" max="8197" width="15.21875" style="143" customWidth="1"/>
    <col min="8198" max="8198" width="2.6640625" style="143" customWidth="1"/>
    <col min="8199" max="8199" width="11.6640625" style="143" customWidth="1"/>
    <col min="8200" max="8200" width="11.88671875" style="143" customWidth="1"/>
    <col min="8201" max="8201" width="11.5546875" style="143" customWidth="1"/>
    <col min="8202" max="8202" width="11.109375" style="143" customWidth="1"/>
    <col min="8203" max="8203" width="3.88671875" style="143" customWidth="1"/>
    <col min="8204" max="8204" width="10.33203125" style="143" customWidth="1"/>
    <col min="8205" max="8206" width="5" style="143" customWidth="1"/>
    <col min="8207" max="8207" width="9.6640625" style="143" customWidth="1"/>
    <col min="8208" max="8208" width="11.109375" style="143" customWidth="1"/>
    <col min="8209" max="8209" width="14.6640625" style="143" customWidth="1"/>
    <col min="8210" max="8210" width="0.44140625" style="143" customWidth="1"/>
    <col min="8211" max="8211" width="17.88671875" style="143" customWidth="1"/>
    <col min="8212" max="8448" width="11.44140625" style="143"/>
    <col min="8449" max="8449" width="1.77734375" style="143" customWidth="1"/>
    <col min="8450" max="8451" width="5" style="143" customWidth="1"/>
    <col min="8452" max="8452" width="13.21875" style="143" customWidth="1"/>
    <col min="8453" max="8453" width="15.21875" style="143" customWidth="1"/>
    <col min="8454" max="8454" width="2.6640625" style="143" customWidth="1"/>
    <col min="8455" max="8455" width="11.6640625" style="143" customWidth="1"/>
    <col min="8456" max="8456" width="11.88671875" style="143" customWidth="1"/>
    <col min="8457" max="8457" width="11.5546875" style="143" customWidth="1"/>
    <col min="8458" max="8458" width="11.109375" style="143" customWidth="1"/>
    <col min="8459" max="8459" width="3.88671875" style="143" customWidth="1"/>
    <col min="8460" max="8460" width="10.33203125" style="143" customWidth="1"/>
    <col min="8461" max="8462" width="5" style="143" customWidth="1"/>
    <col min="8463" max="8463" width="9.6640625" style="143" customWidth="1"/>
    <col min="8464" max="8464" width="11.109375" style="143" customWidth="1"/>
    <col min="8465" max="8465" width="14.6640625" style="143" customWidth="1"/>
    <col min="8466" max="8466" width="0.44140625" style="143" customWidth="1"/>
    <col min="8467" max="8467" width="17.88671875" style="143" customWidth="1"/>
    <col min="8468" max="8704" width="11.44140625" style="143"/>
    <col min="8705" max="8705" width="1.77734375" style="143" customWidth="1"/>
    <col min="8706" max="8707" width="5" style="143" customWidth="1"/>
    <col min="8708" max="8708" width="13.21875" style="143" customWidth="1"/>
    <col min="8709" max="8709" width="15.21875" style="143" customWidth="1"/>
    <col min="8710" max="8710" width="2.6640625" style="143" customWidth="1"/>
    <col min="8711" max="8711" width="11.6640625" style="143" customWidth="1"/>
    <col min="8712" max="8712" width="11.88671875" style="143" customWidth="1"/>
    <col min="8713" max="8713" width="11.5546875" style="143" customWidth="1"/>
    <col min="8714" max="8714" width="11.109375" style="143" customWidth="1"/>
    <col min="8715" max="8715" width="3.88671875" style="143" customWidth="1"/>
    <col min="8716" max="8716" width="10.33203125" style="143" customWidth="1"/>
    <col min="8717" max="8718" width="5" style="143" customWidth="1"/>
    <col min="8719" max="8719" width="9.6640625" style="143" customWidth="1"/>
    <col min="8720" max="8720" width="11.109375" style="143" customWidth="1"/>
    <col min="8721" max="8721" width="14.6640625" style="143" customWidth="1"/>
    <col min="8722" max="8722" width="0.44140625" style="143" customWidth="1"/>
    <col min="8723" max="8723" width="17.88671875" style="143" customWidth="1"/>
    <col min="8724" max="8960" width="11.44140625" style="143"/>
    <col min="8961" max="8961" width="1.77734375" style="143" customWidth="1"/>
    <col min="8962" max="8963" width="5" style="143" customWidth="1"/>
    <col min="8964" max="8964" width="13.21875" style="143" customWidth="1"/>
    <col min="8965" max="8965" width="15.21875" style="143" customWidth="1"/>
    <col min="8966" max="8966" width="2.6640625" style="143" customWidth="1"/>
    <col min="8967" max="8967" width="11.6640625" style="143" customWidth="1"/>
    <col min="8968" max="8968" width="11.88671875" style="143" customWidth="1"/>
    <col min="8969" max="8969" width="11.5546875" style="143" customWidth="1"/>
    <col min="8970" max="8970" width="11.109375" style="143" customWidth="1"/>
    <col min="8971" max="8971" width="3.88671875" style="143" customWidth="1"/>
    <col min="8972" max="8972" width="10.33203125" style="143" customWidth="1"/>
    <col min="8973" max="8974" width="5" style="143" customWidth="1"/>
    <col min="8975" max="8975" width="9.6640625" style="143" customWidth="1"/>
    <col min="8976" max="8976" width="11.109375" style="143" customWidth="1"/>
    <col min="8977" max="8977" width="14.6640625" style="143" customWidth="1"/>
    <col min="8978" max="8978" width="0.44140625" style="143" customWidth="1"/>
    <col min="8979" max="8979" width="17.88671875" style="143" customWidth="1"/>
    <col min="8980" max="9216" width="11.44140625" style="143"/>
    <col min="9217" max="9217" width="1.77734375" style="143" customWidth="1"/>
    <col min="9218" max="9219" width="5" style="143" customWidth="1"/>
    <col min="9220" max="9220" width="13.21875" style="143" customWidth="1"/>
    <col min="9221" max="9221" width="15.21875" style="143" customWidth="1"/>
    <col min="9222" max="9222" width="2.6640625" style="143" customWidth="1"/>
    <col min="9223" max="9223" width="11.6640625" style="143" customWidth="1"/>
    <col min="9224" max="9224" width="11.88671875" style="143" customWidth="1"/>
    <col min="9225" max="9225" width="11.5546875" style="143" customWidth="1"/>
    <col min="9226" max="9226" width="11.109375" style="143" customWidth="1"/>
    <col min="9227" max="9227" width="3.88671875" style="143" customWidth="1"/>
    <col min="9228" max="9228" width="10.33203125" style="143" customWidth="1"/>
    <col min="9229" max="9230" width="5" style="143" customWidth="1"/>
    <col min="9231" max="9231" width="9.6640625" style="143" customWidth="1"/>
    <col min="9232" max="9232" width="11.109375" style="143" customWidth="1"/>
    <col min="9233" max="9233" width="14.6640625" style="143" customWidth="1"/>
    <col min="9234" max="9234" width="0.44140625" style="143" customWidth="1"/>
    <col min="9235" max="9235" width="17.88671875" style="143" customWidth="1"/>
    <col min="9236" max="9472" width="11.44140625" style="143"/>
    <col min="9473" max="9473" width="1.77734375" style="143" customWidth="1"/>
    <col min="9474" max="9475" width="5" style="143" customWidth="1"/>
    <col min="9476" max="9476" width="13.21875" style="143" customWidth="1"/>
    <col min="9477" max="9477" width="15.21875" style="143" customWidth="1"/>
    <col min="9478" max="9478" width="2.6640625" style="143" customWidth="1"/>
    <col min="9479" max="9479" width="11.6640625" style="143" customWidth="1"/>
    <col min="9480" max="9480" width="11.88671875" style="143" customWidth="1"/>
    <col min="9481" max="9481" width="11.5546875" style="143" customWidth="1"/>
    <col min="9482" max="9482" width="11.109375" style="143" customWidth="1"/>
    <col min="9483" max="9483" width="3.88671875" style="143" customWidth="1"/>
    <col min="9484" max="9484" width="10.33203125" style="143" customWidth="1"/>
    <col min="9485" max="9486" width="5" style="143" customWidth="1"/>
    <col min="9487" max="9487" width="9.6640625" style="143" customWidth="1"/>
    <col min="9488" max="9488" width="11.109375" style="143" customWidth="1"/>
    <col min="9489" max="9489" width="14.6640625" style="143" customWidth="1"/>
    <col min="9490" max="9490" width="0.44140625" style="143" customWidth="1"/>
    <col min="9491" max="9491" width="17.88671875" style="143" customWidth="1"/>
    <col min="9492" max="9728" width="11.44140625" style="143"/>
    <col min="9729" max="9729" width="1.77734375" style="143" customWidth="1"/>
    <col min="9730" max="9731" width="5" style="143" customWidth="1"/>
    <col min="9732" max="9732" width="13.21875" style="143" customWidth="1"/>
    <col min="9733" max="9733" width="15.21875" style="143" customWidth="1"/>
    <col min="9734" max="9734" width="2.6640625" style="143" customWidth="1"/>
    <col min="9735" max="9735" width="11.6640625" style="143" customWidth="1"/>
    <col min="9736" max="9736" width="11.88671875" style="143" customWidth="1"/>
    <col min="9737" max="9737" width="11.5546875" style="143" customWidth="1"/>
    <col min="9738" max="9738" width="11.109375" style="143" customWidth="1"/>
    <col min="9739" max="9739" width="3.88671875" style="143" customWidth="1"/>
    <col min="9740" max="9740" width="10.33203125" style="143" customWidth="1"/>
    <col min="9741" max="9742" width="5" style="143" customWidth="1"/>
    <col min="9743" max="9743" width="9.6640625" style="143" customWidth="1"/>
    <col min="9744" max="9744" width="11.109375" style="143" customWidth="1"/>
    <col min="9745" max="9745" width="14.6640625" style="143" customWidth="1"/>
    <col min="9746" max="9746" width="0.44140625" style="143" customWidth="1"/>
    <col min="9747" max="9747" width="17.88671875" style="143" customWidth="1"/>
    <col min="9748" max="9984" width="11.44140625" style="143"/>
    <col min="9985" max="9985" width="1.77734375" style="143" customWidth="1"/>
    <col min="9986" max="9987" width="5" style="143" customWidth="1"/>
    <col min="9988" max="9988" width="13.21875" style="143" customWidth="1"/>
    <col min="9989" max="9989" width="15.21875" style="143" customWidth="1"/>
    <col min="9990" max="9990" width="2.6640625" style="143" customWidth="1"/>
    <col min="9991" max="9991" width="11.6640625" style="143" customWidth="1"/>
    <col min="9992" max="9992" width="11.88671875" style="143" customWidth="1"/>
    <col min="9993" max="9993" width="11.5546875" style="143" customWidth="1"/>
    <col min="9994" max="9994" width="11.109375" style="143" customWidth="1"/>
    <col min="9995" max="9995" width="3.88671875" style="143" customWidth="1"/>
    <col min="9996" max="9996" width="10.33203125" style="143" customWidth="1"/>
    <col min="9997" max="9998" width="5" style="143" customWidth="1"/>
    <col min="9999" max="9999" width="9.6640625" style="143" customWidth="1"/>
    <col min="10000" max="10000" width="11.109375" style="143" customWidth="1"/>
    <col min="10001" max="10001" width="14.6640625" style="143" customWidth="1"/>
    <col min="10002" max="10002" width="0.44140625" style="143" customWidth="1"/>
    <col min="10003" max="10003" width="17.88671875" style="143" customWidth="1"/>
    <col min="10004" max="10240" width="11.44140625" style="143"/>
    <col min="10241" max="10241" width="1.77734375" style="143" customWidth="1"/>
    <col min="10242" max="10243" width="5" style="143" customWidth="1"/>
    <col min="10244" max="10244" width="13.21875" style="143" customWidth="1"/>
    <col min="10245" max="10245" width="15.21875" style="143" customWidth="1"/>
    <col min="10246" max="10246" width="2.6640625" style="143" customWidth="1"/>
    <col min="10247" max="10247" width="11.6640625" style="143" customWidth="1"/>
    <col min="10248" max="10248" width="11.88671875" style="143" customWidth="1"/>
    <col min="10249" max="10249" width="11.5546875" style="143" customWidth="1"/>
    <col min="10250" max="10250" width="11.109375" style="143" customWidth="1"/>
    <col min="10251" max="10251" width="3.88671875" style="143" customWidth="1"/>
    <col min="10252" max="10252" width="10.33203125" style="143" customWidth="1"/>
    <col min="10253" max="10254" width="5" style="143" customWidth="1"/>
    <col min="10255" max="10255" width="9.6640625" style="143" customWidth="1"/>
    <col min="10256" max="10256" width="11.109375" style="143" customWidth="1"/>
    <col min="10257" max="10257" width="14.6640625" style="143" customWidth="1"/>
    <col min="10258" max="10258" width="0.44140625" style="143" customWidth="1"/>
    <col min="10259" max="10259" width="17.88671875" style="143" customWidth="1"/>
    <col min="10260" max="10496" width="11.44140625" style="143"/>
    <col min="10497" max="10497" width="1.77734375" style="143" customWidth="1"/>
    <col min="10498" max="10499" width="5" style="143" customWidth="1"/>
    <col min="10500" max="10500" width="13.21875" style="143" customWidth="1"/>
    <col min="10501" max="10501" width="15.21875" style="143" customWidth="1"/>
    <col min="10502" max="10502" width="2.6640625" style="143" customWidth="1"/>
    <col min="10503" max="10503" width="11.6640625" style="143" customWidth="1"/>
    <col min="10504" max="10504" width="11.88671875" style="143" customWidth="1"/>
    <col min="10505" max="10505" width="11.5546875" style="143" customWidth="1"/>
    <col min="10506" max="10506" width="11.109375" style="143" customWidth="1"/>
    <col min="10507" max="10507" width="3.88671875" style="143" customWidth="1"/>
    <col min="10508" max="10508" width="10.33203125" style="143" customWidth="1"/>
    <col min="10509" max="10510" width="5" style="143" customWidth="1"/>
    <col min="10511" max="10511" width="9.6640625" style="143" customWidth="1"/>
    <col min="10512" max="10512" width="11.109375" style="143" customWidth="1"/>
    <col min="10513" max="10513" width="14.6640625" style="143" customWidth="1"/>
    <col min="10514" max="10514" width="0.44140625" style="143" customWidth="1"/>
    <col min="10515" max="10515" width="17.88671875" style="143" customWidth="1"/>
    <col min="10516" max="10752" width="11.44140625" style="143"/>
    <col min="10753" max="10753" width="1.77734375" style="143" customWidth="1"/>
    <col min="10754" max="10755" width="5" style="143" customWidth="1"/>
    <col min="10756" max="10756" width="13.21875" style="143" customWidth="1"/>
    <col min="10757" max="10757" width="15.21875" style="143" customWidth="1"/>
    <col min="10758" max="10758" width="2.6640625" style="143" customWidth="1"/>
    <col min="10759" max="10759" width="11.6640625" style="143" customWidth="1"/>
    <col min="10760" max="10760" width="11.88671875" style="143" customWidth="1"/>
    <col min="10761" max="10761" width="11.5546875" style="143" customWidth="1"/>
    <col min="10762" max="10762" width="11.109375" style="143" customWidth="1"/>
    <col min="10763" max="10763" width="3.88671875" style="143" customWidth="1"/>
    <col min="10764" max="10764" width="10.33203125" style="143" customWidth="1"/>
    <col min="10765" max="10766" width="5" style="143" customWidth="1"/>
    <col min="10767" max="10767" width="9.6640625" style="143" customWidth="1"/>
    <col min="10768" max="10768" width="11.109375" style="143" customWidth="1"/>
    <col min="10769" max="10769" width="14.6640625" style="143" customWidth="1"/>
    <col min="10770" max="10770" width="0.44140625" style="143" customWidth="1"/>
    <col min="10771" max="10771" width="17.88671875" style="143" customWidth="1"/>
    <col min="10772" max="11008" width="11.44140625" style="143"/>
    <col min="11009" max="11009" width="1.77734375" style="143" customWidth="1"/>
    <col min="11010" max="11011" width="5" style="143" customWidth="1"/>
    <col min="11012" max="11012" width="13.21875" style="143" customWidth="1"/>
    <col min="11013" max="11013" width="15.21875" style="143" customWidth="1"/>
    <col min="11014" max="11014" width="2.6640625" style="143" customWidth="1"/>
    <col min="11015" max="11015" width="11.6640625" style="143" customWidth="1"/>
    <col min="11016" max="11016" width="11.88671875" style="143" customWidth="1"/>
    <col min="11017" max="11017" width="11.5546875" style="143" customWidth="1"/>
    <col min="11018" max="11018" width="11.109375" style="143" customWidth="1"/>
    <col min="11019" max="11019" width="3.88671875" style="143" customWidth="1"/>
    <col min="11020" max="11020" width="10.33203125" style="143" customWidth="1"/>
    <col min="11021" max="11022" width="5" style="143" customWidth="1"/>
    <col min="11023" max="11023" width="9.6640625" style="143" customWidth="1"/>
    <col min="11024" max="11024" width="11.109375" style="143" customWidth="1"/>
    <col min="11025" max="11025" width="14.6640625" style="143" customWidth="1"/>
    <col min="11026" max="11026" width="0.44140625" style="143" customWidth="1"/>
    <col min="11027" max="11027" width="17.88671875" style="143" customWidth="1"/>
    <col min="11028" max="11264" width="11.44140625" style="143"/>
    <col min="11265" max="11265" width="1.77734375" style="143" customWidth="1"/>
    <col min="11266" max="11267" width="5" style="143" customWidth="1"/>
    <col min="11268" max="11268" width="13.21875" style="143" customWidth="1"/>
    <col min="11269" max="11269" width="15.21875" style="143" customWidth="1"/>
    <col min="11270" max="11270" width="2.6640625" style="143" customWidth="1"/>
    <col min="11271" max="11271" width="11.6640625" style="143" customWidth="1"/>
    <col min="11272" max="11272" width="11.88671875" style="143" customWidth="1"/>
    <col min="11273" max="11273" width="11.5546875" style="143" customWidth="1"/>
    <col min="11274" max="11274" width="11.109375" style="143" customWidth="1"/>
    <col min="11275" max="11275" width="3.88671875" style="143" customWidth="1"/>
    <col min="11276" max="11276" width="10.33203125" style="143" customWidth="1"/>
    <col min="11277" max="11278" width="5" style="143" customWidth="1"/>
    <col min="11279" max="11279" width="9.6640625" style="143" customWidth="1"/>
    <col min="11280" max="11280" width="11.109375" style="143" customWidth="1"/>
    <col min="11281" max="11281" width="14.6640625" style="143" customWidth="1"/>
    <col min="11282" max="11282" width="0.44140625" style="143" customWidth="1"/>
    <col min="11283" max="11283" width="17.88671875" style="143" customWidth="1"/>
    <col min="11284" max="11520" width="11.44140625" style="143"/>
    <col min="11521" max="11521" width="1.77734375" style="143" customWidth="1"/>
    <col min="11522" max="11523" width="5" style="143" customWidth="1"/>
    <col min="11524" max="11524" width="13.21875" style="143" customWidth="1"/>
    <col min="11525" max="11525" width="15.21875" style="143" customWidth="1"/>
    <col min="11526" max="11526" width="2.6640625" style="143" customWidth="1"/>
    <col min="11527" max="11527" width="11.6640625" style="143" customWidth="1"/>
    <col min="11528" max="11528" width="11.88671875" style="143" customWidth="1"/>
    <col min="11529" max="11529" width="11.5546875" style="143" customWidth="1"/>
    <col min="11530" max="11530" width="11.109375" style="143" customWidth="1"/>
    <col min="11531" max="11531" width="3.88671875" style="143" customWidth="1"/>
    <col min="11532" max="11532" width="10.33203125" style="143" customWidth="1"/>
    <col min="11533" max="11534" width="5" style="143" customWidth="1"/>
    <col min="11535" max="11535" width="9.6640625" style="143" customWidth="1"/>
    <col min="11536" max="11536" width="11.109375" style="143" customWidth="1"/>
    <col min="11537" max="11537" width="14.6640625" style="143" customWidth="1"/>
    <col min="11538" max="11538" width="0.44140625" style="143" customWidth="1"/>
    <col min="11539" max="11539" width="17.88671875" style="143" customWidth="1"/>
    <col min="11540" max="11776" width="11.44140625" style="143"/>
    <col min="11777" max="11777" width="1.77734375" style="143" customWidth="1"/>
    <col min="11778" max="11779" width="5" style="143" customWidth="1"/>
    <col min="11780" max="11780" width="13.21875" style="143" customWidth="1"/>
    <col min="11781" max="11781" width="15.21875" style="143" customWidth="1"/>
    <col min="11782" max="11782" width="2.6640625" style="143" customWidth="1"/>
    <col min="11783" max="11783" width="11.6640625" style="143" customWidth="1"/>
    <col min="11784" max="11784" width="11.88671875" style="143" customWidth="1"/>
    <col min="11785" max="11785" width="11.5546875" style="143" customWidth="1"/>
    <col min="11786" max="11786" width="11.109375" style="143" customWidth="1"/>
    <col min="11787" max="11787" width="3.88671875" style="143" customWidth="1"/>
    <col min="11788" max="11788" width="10.33203125" style="143" customWidth="1"/>
    <col min="11789" max="11790" width="5" style="143" customWidth="1"/>
    <col min="11791" max="11791" width="9.6640625" style="143" customWidth="1"/>
    <col min="11792" max="11792" width="11.109375" style="143" customWidth="1"/>
    <col min="11793" max="11793" width="14.6640625" style="143" customWidth="1"/>
    <col min="11794" max="11794" width="0.44140625" style="143" customWidth="1"/>
    <col min="11795" max="11795" width="17.88671875" style="143" customWidth="1"/>
    <col min="11796" max="12032" width="11.44140625" style="143"/>
    <col min="12033" max="12033" width="1.77734375" style="143" customWidth="1"/>
    <col min="12034" max="12035" width="5" style="143" customWidth="1"/>
    <col min="12036" max="12036" width="13.21875" style="143" customWidth="1"/>
    <col min="12037" max="12037" width="15.21875" style="143" customWidth="1"/>
    <col min="12038" max="12038" width="2.6640625" style="143" customWidth="1"/>
    <col min="12039" max="12039" width="11.6640625" style="143" customWidth="1"/>
    <col min="12040" max="12040" width="11.88671875" style="143" customWidth="1"/>
    <col min="12041" max="12041" width="11.5546875" style="143" customWidth="1"/>
    <col min="12042" max="12042" width="11.109375" style="143" customWidth="1"/>
    <col min="12043" max="12043" width="3.88671875" style="143" customWidth="1"/>
    <col min="12044" max="12044" width="10.33203125" style="143" customWidth="1"/>
    <col min="12045" max="12046" width="5" style="143" customWidth="1"/>
    <col min="12047" max="12047" width="9.6640625" style="143" customWidth="1"/>
    <col min="12048" max="12048" width="11.109375" style="143" customWidth="1"/>
    <col min="12049" max="12049" width="14.6640625" style="143" customWidth="1"/>
    <col min="12050" max="12050" width="0.44140625" style="143" customWidth="1"/>
    <col min="12051" max="12051" width="17.88671875" style="143" customWidth="1"/>
    <col min="12052" max="12288" width="11.44140625" style="143"/>
    <col min="12289" max="12289" width="1.77734375" style="143" customWidth="1"/>
    <col min="12290" max="12291" width="5" style="143" customWidth="1"/>
    <col min="12292" max="12292" width="13.21875" style="143" customWidth="1"/>
    <col min="12293" max="12293" width="15.21875" style="143" customWidth="1"/>
    <col min="12294" max="12294" width="2.6640625" style="143" customWidth="1"/>
    <col min="12295" max="12295" width="11.6640625" style="143" customWidth="1"/>
    <col min="12296" max="12296" width="11.88671875" style="143" customWidth="1"/>
    <col min="12297" max="12297" width="11.5546875" style="143" customWidth="1"/>
    <col min="12298" max="12298" width="11.109375" style="143" customWidth="1"/>
    <col min="12299" max="12299" width="3.88671875" style="143" customWidth="1"/>
    <col min="12300" max="12300" width="10.33203125" style="143" customWidth="1"/>
    <col min="12301" max="12302" width="5" style="143" customWidth="1"/>
    <col min="12303" max="12303" width="9.6640625" style="143" customWidth="1"/>
    <col min="12304" max="12304" width="11.109375" style="143" customWidth="1"/>
    <col min="12305" max="12305" width="14.6640625" style="143" customWidth="1"/>
    <col min="12306" max="12306" width="0.44140625" style="143" customWidth="1"/>
    <col min="12307" max="12307" width="17.88671875" style="143" customWidth="1"/>
    <col min="12308" max="12544" width="11.44140625" style="143"/>
    <col min="12545" max="12545" width="1.77734375" style="143" customWidth="1"/>
    <col min="12546" max="12547" width="5" style="143" customWidth="1"/>
    <col min="12548" max="12548" width="13.21875" style="143" customWidth="1"/>
    <col min="12549" max="12549" width="15.21875" style="143" customWidth="1"/>
    <col min="12550" max="12550" width="2.6640625" style="143" customWidth="1"/>
    <col min="12551" max="12551" width="11.6640625" style="143" customWidth="1"/>
    <col min="12552" max="12552" width="11.88671875" style="143" customWidth="1"/>
    <col min="12553" max="12553" width="11.5546875" style="143" customWidth="1"/>
    <col min="12554" max="12554" width="11.109375" style="143" customWidth="1"/>
    <col min="12555" max="12555" width="3.88671875" style="143" customWidth="1"/>
    <col min="12556" max="12556" width="10.33203125" style="143" customWidth="1"/>
    <col min="12557" max="12558" width="5" style="143" customWidth="1"/>
    <col min="12559" max="12559" width="9.6640625" style="143" customWidth="1"/>
    <col min="12560" max="12560" width="11.109375" style="143" customWidth="1"/>
    <col min="12561" max="12561" width="14.6640625" style="143" customWidth="1"/>
    <col min="12562" max="12562" width="0.44140625" style="143" customWidth="1"/>
    <col min="12563" max="12563" width="17.88671875" style="143" customWidth="1"/>
    <col min="12564" max="12800" width="11.44140625" style="143"/>
    <col min="12801" max="12801" width="1.77734375" style="143" customWidth="1"/>
    <col min="12802" max="12803" width="5" style="143" customWidth="1"/>
    <col min="12804" max="12804" width="13.21875" style="143" customWidth="1"/>
    <col min="12805" max="12805" width="15.21875" style="143" customWidth="1"/>
    <col min="12806" max="12806" width="2.6640625" style="143" customWidth="1"/>
    <col min="12807" max="12807" width="11.6640625" style="143" customWidth="1"/>
    <col min="12808" max="12808" width="11.88671875" style="143" customWidth="1"/>
    <col min="12809" max="12809" width="11.5546875" style="143" customWidth="1"/>
    <col min="12810" max="12810" width="11.109375" style="143" customWidth="1"/>
    <col min="12811" max="12811" width="3.88671875" style="143" customWidth="1"/>
    <col min="12812" max="12812" width="10.33203125" style="143" customWidth="1"/>
    <col min="12813" max="12814" width="5" style="143" customWidth="1"/>
    <col min="12815" max="12815" width="9.6640625" style="143" customWidth="1"/>
    <col min="12816" max="12816" width="11.109375" style="143" customWidth="1"/>
    <col min="12817" max="12817" width="14.6640625" style="143" customWidth="1"/>
    <col min="12818" max="12818" width="0.44140625" style="143" customWidth="1"/>
    <col min="12819" max="12819" width="17.88671875" style="143" customWidth="1"/>
    <col min="12820" max="13056" width="11.44140625" style="143"/>
    <col min="13057" max="13057" width="1.77734375" style="143" customWidth="1"/>
    <col min="13058" max="13059" width="5" style="143" customWidth="1"/>
    <col min="13060" max="13060" width="13.21875" style="143" customWidth="1"/>
    <col min="13061" max="13061" width="15.21875" style="143" customWidth="1"/>
    <col min="13062" max="13062" width="2.6640625" style="143" customWidth="1"/>
    <col min="13063" max="13063" width="11.6640625" style="143" customWidth="1"/>
    <col min="13064" max="13064" width="11.88671875" style="143" customWidth="1"/>
    <col min="13065" max="13065" width="11.5546875" style="143" customWidth="1"/>
    <col min="13066" max="13066" width="11.109375" style="143" customWidth="1"/>
    <col min="13067" max="13067" width="3.88671875" style="143" customWidth="1"/>
    <col min="13068" max="13068" width="10.33203125" style="143" customWidth="1"/>
    <col min="13069" max="13070" width="5" style="143" customWidth="1"/>
    <col min="13071" max="13071" width="9.6640625" style="143" customWidth="1"/>
    <col min="13072" max="13072" width="11.109375" style="143" customWidth="1"/>
    <col min="13073" max="13073" width="14.6640625" style="143" customWidth="1"/>
    <col min="13074" max="13074" width="0.44140625" style="143" customWidth="1"/>
    <col min="13075" max="13075" width="17.88671875" style="143" customWidth="1"/>
    <col min="13076" max="13312" width="11.44140625" style="143"/>
    <col min="13313" max="13313" width="1.77734375" style="143" customWidth="1"/>
    <col min="13314" max="13315" width="5" style="143" customWidth="1"/>
    <col min="13316" max="13316" width="13.21875" style="143" customWidth="1"/>
    <col min="13317" max="13317" width="15.21875" style="143" customWidth="1"/>
    <col min="13318" max="13318" width="2.6640625" style="143" customWidth="1"/>
    <col min="13319" max="13319" width="11.6640625" style="143" customWidth="1"/>
    <col min="13320" max="13320" width="11.88671875" style="143" customWidth="1"/>
    <col min="13321" max="13321" width="11.5546875" style="143" customWidth="1"/>
    <col min="13322" max="13322" width="11.109375" style="143" customWidth="1"/>
    <col min="13323" max="13323" width="3.88671875" style="143" customWidth="1"/>
    <col min="13324" max="13324" width="10.33203125" style="143" customWidth="1"/>
    <col min="13325" max="13326" width="5" style="143" customWidth="1"/>
    <col min="13327" max="13327" width="9.6640625" style="143" customWidth="1"/>
    <col min="13328" max="13328" width="11.109375" style="143" customWidth="1"/>
    <col min="13329" max="13329" width="14.6640625" style="143" customWidth="1"/>
    <col min="13330" max="13330" width="0.44140625" style="143" customWidth="1"/>
    <col min="13331" max="13331" width="17.88671875" style="143" customWidth="1"/>
    <col min="13332" max="13568" width="11.44140625" style="143"/>
    <col min="13569" max="13569" width="1.77734375" style="143" customWidth="1"/>
    <col min="13570" max="13571" width="5" style="143" customWidth="1"/>
    <col min="13572" max="13572" width="13.21875" style="143" customWidth="1"/>
    <col min="13573" max="13573" width="15.21875" style="143" customWidth="1"/>
    <col min="13574" max="13574" width="2.6640625" style="143" customWidth="1"/>
    <col min="13575" max="13575" width="11.6640625" style="143" customWidth="1"/>
    <col min="13576" max="13576" width="11.88671875" style="143" customWidth="1"/>
    <col min="13577" max="13577" width="11.5546875" style="143" customWidth="1"/>
    <col min="13578" max="13578" width="11.109375" style="143" customWidth="1"/>
    <col min="13579" max="13579" width="3.88671875" style="143" customWidth="1"/>
    <col min="13580" max="13580" width="10.33203125" style="143" customWidth="1"/>
    <col min="13581" max="13582" width="5" style="143" customWidth="1"/>
    <col min="13583" max="13583" width="9.6640625" style="143" customWidth="1"/>
    <col min="13584" max="13584" width="11.109375" style="143" customWidth="1"/>
    <col min="13585" max="13585" width="14.6640625" style="143" customWidth="1"/>
    <col min="13586" max="13586" width="0.44140625" style="143" customWidth="1"/>
    <col min="13587" max="13587" width="17.88671875" style="143" customWidth="1"/>
    <col min="13588" max="13824" width="11.44140625" style="143"/>
    <col min="13825" max="13825" width="1.77734375" style="143" customWidth="1"/>
    <col min="13826" max="13827" width="5" style="143" customWidth="1"/>
    <col min="13828" max="13828" width="13.21875" style="143" customWidth="1"/>
    <col min="13829" max="13829" width="15.21875" style="143" customWidth="1"/>
    <col min="13830" max="13830" width="2.6640625" style="143" customWidth="1"/>
    <col min="13831" max="13831" width="11.6640625" style="143" customWidth="1"/>
    <col min="13832" max="13832" width="11.88671875" style="143" customWidth="1"/>
    <col min="13833" max="13833" width="11.5546875" style="143" customWidth="1"/>
    <col min="13834" max="13834" width="11.109375" style="143" customWidth="1"/>
    <col min="13835" max="13835" width="3.88671875" style="143" customWidth="1"/>
    <col min="13836" max="13836" width="10.33203125" style="143" customWidth="1"/>
    <col min="13837" max="13838" width="5" style="143" customWidth="1"/>
    <col min="13839" max="13839" width="9.6640625" style="143" customWidth="1"/>
    <col min="13840" max="13840" width="11.109375" style="143" customWidth="1"/>
    <col min="13841" max="13841" width="14.6640625" style="143" customWidth="1"/>
    <col min="13842" max="13842" width="0.44140625" style="143" customWidth="1"/>
    <col min="13843" max="13843" width="17.88671875" style="143" customWidth="1"/>
    <col min="13844" max="14080" width="11.44140625" style="143"/>
    <col min="14081" max="14081" width="1.77734375" style="143" customWidth="1"/>
    <col min="14082" max="14083" width="5" style="143" customWidth="1"/>
    <col min="14084" max="14084" width="13.21875" style="143" customWidth="1"/>
    <col min="14085" max="14085" width="15.21875" style="143" customWidth="1"/>
    <col min="14086" max="14086" width="2.6640625" style="143" customWidth="1"/>
    <col min="14087" max="14087" width="11.6640625" style="143" customWidth="1"/>
    <col min="14088" max="14088" width="11.88671875" style="143" customWidth="1"/>
    <col min="14089" max="14089" width="11.5546875" style="143" customWidth="1"/>
    <col min="14090" max="14090" width="11.109375" style="143" customWidth="1"/>
    <col min="14091" max="14091" width="3.88671875" style="143" customWidth="1"/>
    <col min="14092" max="14092" width="10.33203125" style="143" customWidth="1"/>
    <col min="14093" max="14094" width="5" style="143" customWidth="1"/>
    <col min="14095" max="14095" width="9.6640625" style="143" customWidth="1"/>
    <col min="14096" max="14096" width="11.109375" style="143" customWidth="1"/>
    <col min="14097" max="14097" width="14.6640625" style="143" customWidth="1"/>
    <col min="14098" max="14098" width="0.44140625" style="143" customWidth="1"/>
    <col min="14099" max="14099" width="17.88671875" style="143" customWidth="1"/>
    <col min="14100" max="14336" width="11.44140625" style="143"/>
    <col min="14337" max="14337" width="1.77734375" style="143" customWidth="1"/>
    <col min="14338" max="14339" width="5" style="143" customWidth="1"/>
    <col min="14340" max="14340" width="13.21875" style="143" customWidth="1"/>
    <col min="14341" max="14341" width="15.21875" style="143" customWidth="1"/>
    <col min="14342" max="14342" width="2.6640625" style="143" customWidth="1"/>
    <col min="14343" max="14343" width="11.6640625" style="143" customWidth="1"/>
    <col min="14344" max="14344" width="11.88671875" style="143" customWidth="1"/>
    <col min="14345" max="14345" width="11.5546875" style="143" customWidth="1"/>
    <col min="14346" max="14346" width="11.109375" style="143" customWidth="1"/>
    <col min="14347" max="14347" width="3.88671875" style="143" customWidth="1"/>
    <col min="14348" max="14348" width="10.33203125" style="143" customWidth="1"/>
    <col min="14349" max="14350" width="5" style="143" customWidth="1"/>
    <col min="14351" max="14351" width="9.6640625" style="143" customWidth="1"/>
    <col min="14352" max="14352" width="11.109375" style="143" customWidth="1"/>
    <col min="14353" max="14353" width="14.6640625" style="143" customWidth="1"/>
    <col min="14354" max="14354" width="0.44140625" style="143" customWidth="1"/>
    <col min="14355" max="14355" width="17.88671875" style="143" customWidth="1"/>
    <col min="14356" max="14592" width="11.44140625" style="143"/>
    <col min="14593" max="14593" width="1.77734375" style="143" customWidth="1"/>
    <col min="14594" max="14595" width="5" style="143" customWidth="1"/>
    <col min="14596" max="14596" width="13.21875" style="143" customWidth="1"/>
    <col min="14597" max="14597" width="15.21875" style="143" customWidth="1"/>
    <col min="14598" max="14598" width="2.6640625" style="143" customWidth="1"/>
    <col min="14599" max="14599" width="11.6640625" style="143" customWidth="1"/>
    <col min="14600" max="14600" width="11.88671875" style="143" customWidth="1"/>
    <col min="14601" max="14601" width="11.5546875" style="143" customWidth="1"/>
    <col min="14602" max="14602" width="11.109375" style="143" customWidth="1"/>
    <col min="14603" max="14603" width="3.88671875" style="143" customWidth="1"/>
    <col min="14604" max="14604" width="10.33203125" style="143" customWidth="1"/>
    <col min="14605" max="14606" width="5" style="143" customWidth="1"/>
    <col min="14607" max="14607" width="9.6640625" style="143" customWidth="1"/>
    <col min="14608" max="14608" width="11.109375" style="143" customWidth="1"/>
    <col min="14609" max="14609" width="14.6640625" style="143" customWidth="1"/>
    <col min="14610" max="14610" width="0.44140625" style="143" customWidth="1"/>
    <col min="14611" max="14611" width="17.88671875" style="143" customWidth="1"/>
    <col min="14612" max="14848" width="11.44140625" style="143"/>
    <col min="14849" max="14849" width="1.77734375" style="143" customWidth="1"/>
    <col min="14850" max="14851" width="5" style="143" customWidth="1"/>
    <col min="14852" max="14852" width="13.21875" style="143" customWidth="1"/>
    <col min="14853" max="14853" width="15.21875" style="143" customWidth="1"/>
    <col min="14854" max="14854" width="2.6640625" style="143" customWidth="1"/>
    <col min="14855" max="14855" width="11.6640625" style="143" customWidth="1"/>
    <col min="14856" max="14856" width="11.88671875" style="143" customWidth="1"/>
    <col min="14857" max="14857" width="11.5546875" style="143" customWidth="1"/>
    <col min="14858" max="14858" width="11.109375" style="143" customWidth="1"/>
    <col min="14859" max="14859" width="3.88671875" style="143" customWidth="1"/>
    <col min="14860" max="14860" width="10.33203125" style="143" customWidth="1"/>
    <col min="14861" max="14862" width="5" style="143" customWidth="1"/>
    <col min="14863" max="14863" width="9.6640625" style="143" customWidth="1"/>
    <col min="14864" max="14864" width="11.109375" style="143" customWidth="1"/>
    <col min="14865" max="14865" width="14.6640625" style="143" customWidth="1"/>
    <col min="14866" max="14866" width="0.44140625" style="143" customWidth="1"/>
    <col min="14867" max="14867" width="17.88671875" style="143" customWidth="1"/>
    <col min="14868" max="15104" width="11.44140625" style="143"/>
    <col min="15105" max="15105" width="1.77734375" style="143" customWidth="1"/>
    <col min="15106" max="15107" width="5" style="143" customWidth="1"/>
    <col min="15108" max="15108" width="13.21875" style="143" customWidth="1"/>
    <col min="15109" max="15109" width="15.21875" style="143" customWidth="1"/>
    <col min="15110" max="15110" width="2.6640625" style="143" customWidth="1"/>
    <col min="15111" max="15111" width="11.6640625" style="143" customWidth="1"/>
    <col min="15112" max="15112" width="11.88671875" style="143" customWidth="1"/>
    <col min="15113" max="15113" width="11.5546875" style="143" customWidth="1"/>
    <col min="15114" max="15114" width="11.109375" style="143" customWidth="1"/>
    <col min="15115" max="15115" width="3.88671875" style="143" customWidth="1"/>
    <col min="15116" max="15116" width="10.33203125" style="143" customWidth="1"/>
    <col min="15117" max="15118" width="5" style="143" customWidth="1"/>
    <col min="15119" max="15119" width="9.6640625" style="143" customWidth="1"/>
    <col min="15120" max="15120" width="11.109375" style="143" customWidth="1"/>
    <col min="15121" max="15121" width="14.6640625" style="143" customWidth="1"/>
    <col min="15122" max="15122" width="0.44140625" style="143" customWidth="1"/>
    <col min="15123" max="15123" width="17.88671875" style="143" customWidth="1"/>
    <col min="15124" max="15360" width="11.44140625" style="143"/>
    <col min="15361" max="15361" width="1.77734375" style="143" customWidth="1"/>
    <col min="15362" max="15363" width="5" style="143" customWidth="1"/>
    <col min="15364" max="15364" width="13.21875" style="143" customWidth="1"/>
    <col min="15365" max="15365" width="15.21875" style="143" customWidth="1"/>
    <col min="15366" max="15366" width="2.6640625" style="143" customWidth="1"/>
    <col min="15367" max="15367" width="11.6640625" style="143" customWidth="1"/>
    <col min="15368" max="15368" width="11.88671875" style="143" customWidth="1"/>
    <col min="15369" max="15369" width="11.5546875" style="143" customWidth="1"/>
    <col min="15370" max="15370" width="11.109375" style="143" customWidth="1"/>
    <col min="15371" max="15371" width="3.88671875" style="143" customWidth="1"/>
    <col min="15372" max="15372" width="10.33203125" style="143" customWidth="1"/>
    <col min="15373" max="15374" width="5" style="143" customWidth="1"/>
    <col min="15375" max="15375" width="9.6640625" style="143" customWidth="1"/>
    <col min="15376" max="15376" width="11.109375" style="143" customWidth="1"/>
    <col min="15377" max="15377" width="14.6640625" style="143" customWidth="1"/>
    <col min="15378" max="15378" width="0.44140625" style="143" customWidth="1"/>
    <col min="15379" max="15379" width="17.88671875" style="143" customWidth="1"/>
    <col min="15380" max="15616" width="11.44140625" style="143"/>
    <col min="15617" max="15617" width="1.77734375" style="143" customWidth="1"/>
    <col min="15618" max="15619" width="5" style="143" customWidth="1"/>
    <col min="15620" max="15620" width="13.21875" style="143" customWidth="1"/>
    <col min="15621" max="15621" width="15.21875" style="143" customWidth="1"/>
    <col min="15622" max="15622" width="2.6640625" style="143" customWidth="1"/>
    <col min="15623" max="15623" width="11.6640625" style="143" customWidth="1"/>
    <col min="15624" max="15624" width="11.88671875" style="143" customWidth="1"/>
    <col min="15625" max="15625" width="11.5546875" style="143" customWidth="1"/>
    <col min="15626" max="15626" width="11.109375" style="143" customWidth="1"/>
    <col min="15627" max="15627" width="3.88671875" style="143" customWidth="1"/>
    <col min="15628" max="15628" width="10.33203125" style="143" customWidth="1"/>
    <col min="15629" max="15630" width="5" style="143" customWidth="1"/>
    <col min="15631" max="15631" width="9.6640625" style="143" customWidth="1"/>
    <col min="15632" max="15632" width="11.109375" style="143" customWidth="1"/>
    <col min="15633" max="15633" width="14.6640625" style="143" customWidth="1"/>
    <col min="15634" max="15634" width="0.44140625" style="143" customWidth="1"/>
    <col min="15635" max="15635" width="17.88671875" style="143" customWidth="1"/>
    <col min="15636" max="15872" width="11.44140625" style="143"/>
    <col min="15873" max="15873" width="1.77734375" style="143" customWidth="1"/>
    <col min="15874" max="15875" width="5" style="143" customWidth="1"/>
    <col min="15876" max="15876" width="13.21875" style="143" customWidth="1"/>
    <col min="15877" max="15877" width="15.21875" style="143" customWidth="1"/>
    <col min="15878" max="15878" width="2.6640625" style="143" customWidth="1"/>
    <col min="15879" max="15879" width="11.6640625" style="143" customWidth="1"/>
    <col min="15880" max="15880" width="11.88671875" style="143" customWidth="1"/>
    <col min="15881" max="15881" width="11.5546875" style="143" customWidth="1"/>
    <col min="15882" max="15882" width="11.109375" style="143" customWidth="1"/>
    <col min="15883" max="15883" width="3.88671875" style="143" customWidth="1"/>
    <col min="15884" max="15884" width="10.33203125" style="143" customWidth="1"/>
    <col min="15885" max="15886" width="5" style="143" customWidth="1"/>
    <col min="15887" max="15887" width="9.6640625" style="143" customWidth="1"/>
    <col min="15888" max="15888" width="11.109375" style="143" customWidth="1"/>
    <col min="15889" max="15889" width="14.6640625" style="143" customWidth="1"/>
    <col min="15890" max="15890" width="0.44140625" style="143" customWidth="1"/>
    <col min="15891" max="15891" width="17.88671875" style="143" customWidth="1"/>
    <col min="15892" max="16128" width="11.44140625" style="143"/>
    <col min="16129" max="16129" width="1.77734375" style="143" customWidth="1"/>
    <col min="16130" max="16131" width="5" style="143" customWidth="1"/>
    <col min="16132" max="16132" width="13.21875" style="143" customWidth="1"/>
    <col min="16133" max="16133" width="15.21875" style="143" customWidth="1"/>
    <col min="16134" max="16134" width="2.6640625" style="143" customWidth="1"/>
    <col min="16135" max="16135" width="11.6640625" style="143" customWidth="1"/>
    <col min="16136" max="16136" width="11.88671875" style="143" customWidth="1"/>
    <col min="16137" max="16137" width="11.5546875" style="143" customWidth="1"/>
    <col min="16138" max="16138" width="11.109375" style="143" customWidth="1"/>
    <col min="16139" max="16139" width="3.88671875" style="143" customWidth="1"/>
    <col min="16140" max="16140" width="10.33203125" style="143" customWidth="1"/>
    <col min="16141" max="16142" width="5" style="143" customWidth="1"/>
    <col min="16143" max="16143" width="9.6640625" style="143" customWidth="1"/>
    <col min="16144" max="16144" width="11.109375" style="143" customWidth="1"/>
    <col min="16145" max="16145" width="14.6640625" style="143" customWidth="1"/>
    <col min="16146" max="16146" width="0.44140625" style="143" customWidth="1"/>
    <col min="16147" max="16147" width="17.88671875" style="143" customWidth="1"/>
    <col min="16148" max="16384" width="11.44140625" style="143"/>
  </cols>
  <sheetData>
    <row r="1" spans="1:19">
      <c r="A1" s="142"/>
      <c r="B1" s="142"/>
      <c r="C1" s="142"/>
      <c r="D1" s="142"/>
      <c r="E1" s="142"/>
      <c r="F1" s="142"/>
      <c r="G1" s="776" t="s">
        <v>610</v>
      </c>
      <c r="H1" s="776"/>
      <c r="I1" s="776"/>
      <c r="J1" s="776"/>
      <c r="K1" s="776"/>
      <c r="L1" s="776"/>
      <c r="M1" s="776"/>
      <c r="N1" s="142"/>
      <c r="O1" s="142"/>
      <c r="P1" s="142"/>
      <c r="Q1" s="142"/>
      <c r="R1" s="142"/>
      <c r="S1" s="142"/>
    </row>
    <row r="2" spans="1:19">
      <c r="A2" s="142"/>
      <c r="B2" s="142"/>
      <c r="C2" s="142"/>
      <c r="D2" s="142"/>
      <c r="E2" s="142"/>
      <c r="F2" s="142"/>
      <c r="G2" s="776" t="s">
        <v>291</v>
      </c>
      <c r="H2" s="776"/>
      <c r="I2" s="776"/>
      <c r="J2" s="776"/>
      <c r="K2" s="776"/>
      <c r="L2" s="776"/>
      <c r="M2" s="776"/>
      <c r="N2" s="142"/>
      <c r="O2" s="142"/>
      <c r="P2" s="142"/>
      <c r="Q2" s="142"/>
      <c r="R2" s="142"/>
      <c r="S2" s="142"/>
    </row>
    <row r="3" spans="1:19">
      <c r="A3" s="142"/>
      <c r="B3" s="142"/>
      <c r="C3" s="142"/>
      <c r="D3" s="142"/>
      <c r="E3" s="142"/>
      <c r="F3" s="142"/>
      <c r="G3" s="776" t="s">
        <v>285</v>
      </c>
      <c r="H3" s="776"/>
      <c r="I3" s="776"/>
      <c r="J3" s="776"/>
      <c r="K3" s="776"/>
      <c r="L3" s="776"/>
      <c r="M3" s="776"/>
      <c r="N3" s="142"/>
      <c r="O3" s="142"/>
      <c r="P3" s="142"/>
      <c r="Q3" s="142"/>
      <c r="R3" s="142"/>
      <c r="S3" s="142"/>
    </row>
    <row r="4" spans="1:19">
      <c r="A4" s="142"/>
      <c r="B4" s="142"/>
      <c r="C4" s="142"/>
      <c r="D4" s="142"/>
      <c r="E4" s="142"/>
      <c r="F4" s="142"/>
      <c r="G4" s="776" t="s">
        <v>1</v>
      </c>
      <c r="H4" s="776"/>
      <c r="I4" s="776"/>
      <c r="J4" s="776"/>
      <c r="K4" s="776"/>
      <c r="L4" s="776"/>
      <c r="M4" s="776"/>
      <c r="N4" s="142"/>
      <c r="O4" s="142"/>
      <c r="P4" s="142"/>
      <c r="Q4" s="142"/>
      <c r="R4" s="142"/>
      <c r="S4" s="142"/>
    </row>
    <row r="5" spans="1:19" ht="15" customHeight="1">
      <c r="A5" s="777" t="s">
        <v>2</v>
      </c>
      <c r="B5" s="777"/>
      <c r="C5" s="777"/>
      <c r="D5" s="778" t="s">
        <v>763</v>
      </c>
      <c r="E5" s="778"/>
      <c r="F5" s="778"/>
      <c r="G5" s="778"/>
      <c r="H5" s="778"/>
      <c r="I5" s="778"/>
      <c r="J5" s="778"/>
      <c r="K5" s="778"/>
      <c r="L5" s="778"/>
      <c r="M5" s="778"/>
      <c r="N5" s="778"/>
      <c r="O5" s="778"/>
      <c r="P5" s="778"/>
      <c r="Q5" s="778"/>
      <c r="R5" s="778"/>
      <c r="S5" s="778"/>
    </row>
    <row r="6" spans="1:19">
      <c r="D6" s="144" t="s">
        <v>139</v>
      </c>
      <c r="E6" s="144"/>
      <c r="F6" s="144"/>
      <c r="N6" s="774" t="s">
        <v>139</v>
      </c>
      <c r="O6" s="774"/>
      <c r="P6" s="774"/>
      <c r="Q6" s="774"/>
      <c r="R6" s="774"/>
      <c r="S6" s="774"/>
    </row>
    <row r="7" spans="1:19" ht="55.2">
      <c r="A7" s="775" t="s">
        <v>292</v>
      </c>
      <c r="B7" s="775"/>
      <c r="C7" s="775"/>
      <c r="D7" s="775"/>
      <c r="E7" s="145" t="s">
        <v>293</v>
      </c>
      <c r="F7" s="775" t="s">
        <v>294</v>
      </c>
      <c r="G7" s="775"/>
      <c r="H7" s="145" t="s">
        <v>295</v>
      </c>
      <c r="I7" s="145" t="s">
        <v>296</v>
      </c>
      <c r="J7" s="145" t="s">
        <v>297</v>
      </c>
      <c r="K7" s="775" t="s">
        <v>298</v>
      </c>
      <c r="L7" s="775"/>
      <c r="M7" s="775" t="s">
        <v>299</v>
      </c>
      <c r="N7" s="775"/>
      <c r="O7" s="775"/>
      <c r="P7" s="775" t="s">
        <v>300</v>
      </c>
      <c r="Q7" s="775" t="s">
        <v>301</v>
      </c>
      <c r="R7" s="145"/>
      <c r="S7" s="145" t="s">
        <v>302</v>
      </c>
    </row>
    <row r="8" spans="1:19">
      <c r="A8" s="146"/>
      <c r="B8" s="770" t="s">
        <v>139</v>
      </c>
      <c r="C8" s="770"/>
      <c r="D8" s="770"/>
      <c r="E8" s="147" t="s">
        <v>139</v>
      </c>
      <c r="F8" s="771" t="s">
        <v>139</v>
      </c>
      <c r="G8" s="772"/>
      <c r="H8" s="147" t="s">
        <v>139</v>
      </c>
      <c r="I8" s="147" t="s">
        <v>139</v>
      </c>
      <c r="J8" s="147" t="s">
        <v>139</v>
      </c>
      <c r="K8" s="771" t="s">
        <v>139</v>
      </c>
      <c r="L8" s="772"/>
      <c r="M8" s="771" t="s">
        <v>139</v>
      </c>
      <c r="N8" s="772"/>
      <c r="O8" s="772"/>
      <c r="P8" s="147" t="s">
        <v>139</v>
      </c>
      <c r="Q8" s="147" t="s">
        <v>139</v>
      </c>
      <c r="R8" s="771" t="s">
        <v>139</v>
      </c>
      <c r="S8" s="772"/>
    </row>
    <row r="9" spans="1:19">
      <c r="A9" s="146"/>
      <c r="B9" s="148"/>
      <c r="C9" s="148"/>
      <c r="D9" s="148"/>
      <c r="E9" s="147"/>
      <c r="F9" s="147"/>
      <c r="G9" s="149"/>
      <c r="H9" s="147"/>
      <c r="I9" s="147"/>
      <c r="J9" s="147"/>
      <c r="K9" s="147"/>
      <c r="L9" s="149"/>
      <c r="M9" s="147"/>
      <c r="N9" s="149"/>
      <c r="O9" s="149"/>
      <c r="P9" s="147"/>
      <c r="Q9" s="147"/>
      <c r="R9" s="147"/>
      <c r="S9" s="149"/>
    </row>
    <row r="10" spans="1:19">
      <c r="A10" s="146"/>
      <c r="B10" s="148"/>
      <c r="C10" s="148"/>
      <c r="D10" s="148"/>
      <c r="E10" s="147"/>
      <c r="F10" s="147"/>
      <c r="G10" s="149"/>
      <c r="H10" s="147"/>
      <c r="I10" s="147"/>
      <c r="J10" s="147"/>
      <c r="K10" s="147"/>
      <c r="L10" s="149"/>
      <c r="M10" s="147"/>
      <c r="N10" s="149"/>
      <c r="O10" s="149"/>
      <c r="P10" s="147"/>
      <c r="Q10" s="147"/>
      <c r="R10" s="147"/>
      <c r="S10" s="149"/>
    </row>
    <row r="11" spans="1:19">
      <c r="A11" s="146"/>
      <c r="B11" s="148"/>
      <c r="C11" s="148"/>
      <c r="D11" s="148"/>
      <c r="E11" s="147"/>
      <c r="F11" s="147"/>
      <c r="G11" s="149"/>
      <c r="H11" s="147"/>
      <c r="I11" s="147" t="s">
        <v>290</v>
      </c>
      <c r="J11" s="147"/>
      <c r="K11" s="147"/>
      <c r="L11" s="149"/>
      <c r="M11" s="147"/>
      <c r="N11" s="149"/>
      <c r="O11" s="149"/>
      <c r="P11" s="147"/>
      <c r="Q11" s="147"/>
      <c r="R11" s="147"/>
      <c r="S11" s="149"/>
    </row>
    <row r="12" spans="1:19">
      <c r="A12" s="146"/>
      <c r="B12" s="148"/>
      <c r="C12" s="148"/>
      <c r="D12" s="148"/>
      <c r="E12" s="147"/>
      <c r="F12" s="147"/>
      <c r="G12" s="149"/>
      <c r="H12" s="147"/>
      <c r="I12" s="147"/>
      <c r="J12" s="147"/>
      <c r="K12" s="147"/>
      <c r="L12" s="149"/>
      <c r="M12" s="147"/>
      <c r="N12" s="149"/>
      <c r="O12" s="149"/>
      <c r="P12" s="147"/>
      <c r="Q12" s="147"/>
      <c r="R12" s="147"/>
      <c r="S12" s="149"/>
    </row>
    <row r="13" spans="1:19">
      <c r="A13" s="146"/>
      <c r="B13" s="148"/>
      <c r="C13" s="148"/>
      <c r="D13" s="148"/>
      <c r="E13" s="147"/>
      <c r="F13" s="147"/>
      <c r="G13" s="149"/>
      <c r="H13" s="147"/>
      <c r="I13" s="147"/>
      <c r="J13" s="147"/>
      <c r="K13" s="147"/>
      <c r="L13" s="149"/>
      <c r="M13" s="147"/>
      <c r="N13" s="149"/>
      <c r="O13" s="149"/>
      <c r="P13" s="147"/>
      <c r="Q13" s="147"/>
      <c r="R13" s="147"/>
      <c r="S13" s="149"/>
    </row>
    <row r="14" spans="1:19">
      <c r="A14" s="146"/>
      <c r="B14" s="148"/>
      <c r="C14" s="148"/>
      <c r="D14" s="148"/>
      <c r="E14" s="147"/>
      <c r="F14" s="147"/>
      <c r="G14" s="149"/>
      <c r="H14" s="147"/>
      <c r="I14" s="147"/>
      <c r="J14" s="147"/>
      <c r="K14" s="147"/>
      <c r="L14" s="149"/>
      <c r="M14" s="147"/>
      <c r="N14" s="149"/>
      <c r="O14" s="149"/>
      <c r="P14" s="147"/>
      <c r="Q14" s="147"/>
      <c r="R14" s="147"/>
      <c r="S14" s="149"/>
    </row>
    <row r="15" spans="1:19">
      <c r="A15" s="773" t="s">
        <v>253</v>
      </c>
      <c r="B15" s="773"/>
      <c r="C15" s="773"/>
      <c r="D15" s="773"/>
      <c r="E15" s="773"/>
      <c r="F15" s="773"/>
      <c r="G15" s="773"/>
      <c r="H15" s="773"/>
      <c r="I15" s="773"/>
      <c r="J15" s="773"/>
      <c r="K15" s="773"/>
      <c r="L15" s="773"/>
      <c r="M15" s="773"/>
      <c r="N15" s="773"/>
      <c r="O15" s="773"/>
      <c r="P15" s="773"/>
      <c r="Q15" s="142"/>
      <c r="R15" s="142"/>
      <c r="S15" s="142"/>
    </row>
    <row r="23" spans="5:17">
      <c r="G23" s="345"/>
      <c r="H23" s="150"/>
      <c r="I23" s="150"/>
      <c r="M23" s="151"/>
      <c r="N23" s="151"/>
      <c r="O23" s="151"/>
      <c r="P23" s="151"/>
      <c r="Q23" s="151"/>
    </row>
    <row r="24" spans="5:17">
      <c r="E24" s="768" t="s">
        <v>139</v>
      </c>
      <c r="F24" s="768"/>
      <c r="G24" s="768"/>
      <c r="H24" s="768"/>
      <c r="M24" s="768" t="s">
        <v>139</v>
      </c>
      <c r="N24" s="768"/>
      <c r="O24" s="768"/>
      <c r="P24" s="768"/>
      <c r="Q24" s="768"/>
    </row>
    <row r="25" spans="5:17">
      <c r="E25" s="769" t="s">
        <v>139</v>
      </c>
      <c r="F25" s="769"/>
      <c r="G25" s="769"/>
      <c r="H25" s="769"/>
      <c r="M25" s="769" t="s">
        <v>139</v>
      </c>
      <c r="N25" s="769"/>
      <c r="O25" s="769"/>
      <c r="P25" s="769"/>
      <c r="Q25" s="769"/>
    </row>
  </sheetData>
  <mergeCells count="22">
    <mergeCell ref="G1:M1"/>
    <mergeCell ref="G2:M2"/>
    <mergeCell ref="G3:M3"/>
    <mergeCell ref="G4:M4"/>
    <mergeCell ref="A5:C5"/>
    <mergeCell ref="D5:S5"/>
    <mergeCell ref="R8:S8"/>
    <mergeCell ref="A15:P15"/>
    <mergeCell ref="N6:S6"/>
    <mergeCell ref="A7:D7"/>
    <mergeCell ref="F7:G7"/>
    <mergeCell ref="K7:L7"/>
    <mergeCell ref="M7:O7"/>
    <mergeCell ref="P7:Q7"/>
    <mergeCell ref="E24:H24"/>
    <mergeCell ref="M24:Q24"/>
    <mergeCell ref="E25:H25"/>
    <mergeCell ref="M25:Q25"/>
    <mergeCell ref="B8:D8"/>
    <mergeCell ref="F8:G8"/>
    <mergeCell ref="K8:L8"/>
    <mergeCell ref="M8:O8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</sheetPr>
  <dimension ref="A1:P67"/>
  <sheetViews>
    <sheetView workbookViewId="0">
      <selection activeCell="E3" sqref="E3:L3"/>
    </sheetView>
  </sheetViews>
  <sheetFormatPr baseColWidth="10" defaultColWidth="11.44140625" defaultRowHeight="11.4"/>
  <cols>
    <col min="1" max="1" width="3.109375" style="23" customWidth="1"/>
    <col min="2" max="2" width="3" style="23" customWidth="1"/>
    <col min="3" max="3" width="2.6640625" style="23" customWidth="1"/>
    <col min="4" max="4" width="6.33203125" style="23" customWidth="1"/>
    <col min="5" max="5" width="32.44140625" style="23" customWidth="1"/>
    <col min="6" max="6" width="17.6640625" style="23" bestFit="1" customWidth="1"/>
    <col min="7" max="7" width="16.44140625" style="23" bestFit="1" customWidth="1"/>
    <col min="8" max="8" width="14.77734375" style="23" bestFit="1" customWidth="1"/>
    <col min="9" max="9" width="17.109375" style="23" customWidth="1"/>
    <col min="10" max="10" width="15.44140625" style="23" bestFit="1" customWidth="1"/>
    <col min="11" max="11" width="14.44140625" style="23" bestFit="1" customWidth="1"/>
    <col min="12" max="12" width="17.21875" style="23" bestFit="1" customWidth="1"/>
    <col min="13" max="13" width="4.5546875" style="23" customWidth="1"/>
    <col min="14" max="14" width="17.88671875" style="23" bestFit="1" customWidth="1"/>
    <col min="15" max="15" width="23.6640625" style="23" customWidth="1"/>
    <col min="16" max="16" width="18.77734375" style="23" bestFit="1" customWidth="1"/>
    <col min="17" max="16384" width="11.44140625" style="23"/>
  </cols>
  <sheetData>
    <row r="1" spans="2:12" s="152" customFormat="1"/>
    <row r="2" spans="2:12" ht="12">
      <c r="B2" s="153" t="s">
        <v>139</v>
      </c>
      <c r="C2" s="153"/>
      <c r="D2" s="153" t="s">
        <v>139</v>
      </c>
      <c r="E2" s="791" t="s">
        <v>610</v>
      </c>
      <c r="F2" s="791"/>
      <c r="G2" s="791"/>
      <c r="H2" s="791"/>
      <c r="I2" s="791"/>
      <c r="J2" s="791"/>
      <c r="K2" s="791"/>
      <c r="L2" s="791"/>
    </row>
    <row r="3" spans="2:12" ht="12">
      <c r="C3" s="153"/>
      <c r="D3" s="153"/>
      <c r="E3" s="792" t="s">
        <v>303</v>
      </c>
      <c r="F3" s="792"/>
      <c r="G3" s="792"/>
      <c r="H3" s="792"/>
      <c r="I3" s="792"/>
      <c r="J3" s="792"/>
      <c r="K3" s="792"/>
      <c r="L3" s="792"/>
    </row>
    <row r="4" spans="2:12" ht="12">
      <c r="C4" s="153"/>
      <c r="D4" s="153"/>
      <c r="E4" s="792" t="s">
        <v>285</v>
      </c>
      <c r="F4" s="792"/>
      <c r="G4" s="792"/>
      <c r="H4" s="792"/>
      <c r="I4" s="792"/>
      <c r="J4" s="792"/>
      <c r="K4" s="792"/>
      <c r="L4" s="792"/>
    </row>
    <row r="5" spans="2:12" ht="12">
      <c r="C5" s="153"/>
      <c r="D5" s="153"/>
      <c r="E5" s="792" t="s">
        <v>1</v>
      </c>
      <c r="F5" s="792"/>
      <c r="G5" s="792"/>
      <c r="H5" s="792"/>
      <c r="I5" s="792"/>
      <c r="J5" s="792"/>
      <c r="K5" s="792"/>
      <c r="L5" s="792"/>
    </row>
    <row r="6" spans="2:12" ht="12">
      <c r="B6" s="23" t="s">
        <v>2</v>
      </c>
      <c r="C6" s="154"/>
      <c r="D6" s="154"/>
      <c r="E6" s="793">
        <f>+'EA '!C1:I1</f>
        <v>0</v>
      </c>
      <c r="F6" s="793"/>
      <c r="G6" s="793"/>
      <c r="H6" s="793"/>
      <c r="I6" s="793"/>
      <c r="J6" s="793"/>
      <c r="K6" s="793"/>
      <c r="L6" s="793"/>
    </row>
    <row r="8" spans="2:12" ht="60">
      <c r="B8" s="789" t="s">
        <v>304</v>
      </c>
      <c r="C8" s="790"/>
      <c r="D8" s="790"/>
      <c r="E8" s="790"/>
      <c r="F8" s="155" t="s">
        <v>305</v>
      </c>
      <c r="G8" s="155" t="s">
        <v>306</v>
      </c>
      <c r="H8" s="155" t="s">
        <v>307</v>
      </c>
      <c r="I8" s="155" t="s">
        <v>308</v>
      </c>
      <c r="J8" s="155" t="s">
        <v>309</v>
      </c>
      <c r="K8" s="155" t="s">
        <v>310</v>
      </c>
      <c r="L8" s="155" t="s">
        <v>311</v>
      </c>
    </row>
    <row r="9" spans="2:12" ht="12">
      <c r="B9" s="156" t="s">
        <v>312</v>
      </c>
      <c r="C9" s="157"/>
      <c r="D9" s="157"/>
      <c r="E9" s="157"/>
      <c r="F9" s="158"/>
      <c r="G9" s="158"/>
      <c r="H9" s="158"/>
      <c r="I9" s="158"/>
      <c r="J9" s="158"/>
      <c r="K9" s="158"/>
      <c r="L9" s="159">
        <v>0</v>
      </c>
    </row>
    <row r="10" spans="2:12" ht="12">
      <c r="B10" s="160"/>
      <c r="C10" s="161" t="s">
        <v>313</v>
      </c>
      <c r="D10" s="162"/>
      <c r="E10" s="162"/>
      <c r="F10" s="163">
        <f>+F11+F13+F15</f>
        <v>0</v>
      </c>
      <c r="G10" s="163">
        <f t="shared" ref="G10:L10" si="0">+G11+G13+G15</f>
        <v>0</v>
      </c>
      <c r="H10" s="163">
        <f t="shared" si="0"/>
        <v>0</v>
      </c>
      <c r="I10" s="163">
        <f t="shared" si="0"/>
        <v>0</v>
      </c>
      <c r="J10" s="163">
        <f>+J11+J13+J15</f>
        <v>0</v>
      </c>
      <c r="K10" s="163">
        <f t="shared" si="0"/>
        <v>0</v>
      </c>
      <c r="L10" s="163">
        <f t="shared" si="0"/>
        <v>0</v>
      </c>
    </row>
    <row r="11" spans="2:12">
      <c r="B11" s="160"/>
      <c r="D11" s="164" t="s">
        <v>314</v>
      </c>
      <c r="E11" s="165"/>
      <c r="F11" s="163"/>
      <c r="G11" s="166"/>
      <c r="H11" s="166"/>
      <c r="I11" s="166"/>
      <c r="J11" s="166"/>
      <c r="K11" s="166"/>
      <c r="L11" s="167"/>
    </row>
    <row r="12" spans="2:12">
      <c r="B12" s="168"/>
      <c r="C12" s="169"/>
      <c r="D12" s="165"/>
      <c r="E12" s="164"/>
      <c r="F12" s="166"/>
      <c r="G12" s="166"/>
      <c r="H12" s="166"/>
      <c r="I12" s="166"/>
      <c r="J12" s="166"/>
      <c r="K12" s="166"/>
      <c r="L12" s="167"/>
    </row>
    <row r="13" spans="2:12">
      <c r="B13" s="168"/>
      <c r="C13" s="169"/>
      <c r="D13" s="169" t="s">
        <v>315</v>
      </c>
      <c r="E13" s="165"/>
      <c r="F13" s="163"/>
      <c r="G13" s="166"/>
      <c r="H13" s="166"/>
      <c r="I13" s="166"/>
      <c r="J13" s="166"/>
      <c r="K13" s="166"/>
      <c r="L13" s="167"/>
    </row>
    <row r="14" spans="2:12">
      <c r="B14" s="168"/>
      <c r="C14" s="169"/>
      <c r="D14" s="169"/>
      <c r="E14" s="165"/>
      <c r="F14" s="163"/>
      <c r="G14" s="166"/>
      <c r="H14" s="166"/>
      <c r="I14" s="166"/>
      <c r="J14" s="166"/>
      <c r="K14" s="166"/>
      <c r="L14" s="167"/>
    </row>
    <row r="15" spans="2:12">
      <c r="B15" s="160"/>
      <c r="C15" s="169"/>
      <c r="D15" s="169" t="s">
        <v>316</v>
      </c>
      <c r="E15" s="165"/>
      <c r="F15" s="163"/>
      <c r="G15" s="166"/>
      <c r="H15" s="166"/>
      <c r="I15" s="166"/>
      <c r="J15" s="166"/>
      <c r="K15" s="166"/>
      <c r="L15" s="167"/>
    </row>
    <row r="16" spans="2:12">
      <c r="B16" s="160"/>
      <c r="C16" s="169"/>
      <c r="D16" s="169"/>
      <c r="E16" s="165"/>
      <c r="F16" s="163"/>
      <c r="G16" s="166"/>
      <c r="H16" s="166"/>
      <c r="I16" s="166"/>
      <c r="J16" s="166"/>
      <c r="K16" s="166"/>
      <c r="L16" s="167"/>
    </row>
    <row r="17" spans="2:16" ht="12">
      <c r="B17" s="170"/>
      <c r="C17" s="161" t="s">
        <v>317</v>
      </c>
      <c r="D17" s="161"/>
      <c r="E17" s="161"/>
      <c r="F17" s="171">
        <f>+F18+F20+F22</f>
        <v>0</v>
      </c>
      <c r="G17" s="171">
        <f t="shared" ref="G17:L17" si="1">+G18+G20+G22</f>
        <v>0</v>
      </c>
      <c r="H17" s="171">
        <f t="shared" si="1"/>
        <v>0</v>
      </c>
      <c r="I17" s="171">
        <f t="shared" si="1"/>
        <v>0</v>
      </c>
      <c r="J17" s="171">
        <f t="shared" si="1"/>
        <v>0</v>
      </c>
      <c r="K17" s="171">
        <f t="shared" si="1"/>
        <v>0</v>
      </c>
      <c r="L17" s="171">
        <f t="shared" si="1"/>
        <v>0</v>
      </c>
      <c r="N17" s="172"/>
      <c r="P17" s="173"/>
    </row>
    <row r="18" spans="2:16">
      <c r="B18" s="160"/>
      <c r="D18" s="169" t="s">
        <v>318</v>
      </c>
      <c r="E18" s="165"/>
      <c r="F18" s="166"/>
      <c r="G18" s="166"/>
      <c r="H18" s="166"/>
      <c r="I18" s="166"/>
      <c r="J18" s="166"/>
      <c r="K18" s="166"/>
      <c r="L18" s="167"/>
      <c r="N18" s="172"/>
      <c r="P18" s="173"/>
    </row>
    <row r="19" spans="2:16">
      <c r="B19" s="160"/>
      <c r="C19" s="174">
        <v>2</v>
      </c>
      <c r="E19" s="169"/>
      <c r="F19" s="166"/>
      <c r="G19" s="166"/>
      <c r="H19" s="166"/>
      <c r="I19" s="166"/>
      <c r="J19" s="166"/>
      <c r="K19" s="166"/>
      <c r="L19" s="167"/>
      <c r="N19" s="172"/>
      <c r="O19" s="173"/>
      <c r="P19" s="173"/>
    </row>
    <row r="20" spans="2:16">
      <c r="B20" s="160"/>
      <c r="C20" s="169"/>
      <c r="D20" s="169" t="s">
        <v>319</v>
      </c>
      <c r="E20" s="165"/>
      <c r="F20" s="166"/>
      <c r="G20" s="166"/>
      <c r="H20" s="166"/>
      <c r="I20" s="166"/>
      <c r="J20" s="166"/>
      <c r="K20" s="166"/>
      <c r="L20" s="167"/>
      <c r="N20" s="172"/>
      <c r="P20" s="173"/>
    </row>
    <row r="21" spans="2:16">
      <c r="B21" s="160"/>
      <c r="C21" s="169"/>
      <c r="D21" s="169"/>
      <c r="E21" s="165"/>
      <c r="F21" s="166"/>
      <c r="G21" s="166"/>
      <c r="H21" s="166"/>
      <c r="I21" s="166"/>
      <c r="J21" s="166"/>
      <c r="K21" s="166"/>
      <c r="L21" s="167"/>
      <c r="N21" s="172"/>
      <c r="P21" s="173"/>
    </row>
    <row r="22" spans="2:16">
      <c r="B22" s="160"/>
      <c r="C22" s="169"/>
      <c r="D22" s="169" t="s">
        <v>320</v>
      </c>
      <c r="E22" s="165"/>
      <c r="F22" s="166"/>
      <c r="G22" s="166"/>
      <c r="H22" s="166"/>
      <c r="I22" s="166"/>
      <c r="J22" s="166"/>
      <c r="K22" s="166"/>
      <c r="L22" s="167"/>
    </row>
    <row r="23" spans="2:16">
      <c r="B23" s="160"/>
      <c r="C23" s="169"/>
      <c r="D23" s="169"/>
      <c r="E23" s="165"/>
      <c r="F23" s="166"/>
      <c r="G23" s="344"/>
      <c r="H23" s="166"/>
      <c r="I23" s="166"/>
      <c r="J23" s="166"/>
      <c r="K23" s="166"/>
      <c r="L23" s="167"/>
    </row>
    <row r="24" spans="2:16" ht="12">
      <c r="B24" s="175" t="s">
        <v>321</v>
      </c>
      <c r="C24" s="176"/>
      <c r="D24" s="176"/>
      <c r="E24" s="176"/>
      <c r="F24" s="177">
        <v>0</v>
      </c>
      <c r="G24" s="178"/>
      <c r="H24" s="178"/>
      <c r="I24" s="178"/>
      <c r="J24" s="177">
        <v>0</v>
      </c>
      <c r="K24" s="178"/>
      <c r="L24" s="179"/>
    </row>
    <row r="25" spans="2:16" ht="12">
      <c r="B25" s="175" t="s">
        <v>322</v>
      </c>
      <c r="C25" s="176"/>
      <c r="D25" s="176"/>
      <c r="E25" s="176"/>
      <c r="F25" s="180">
        <f>+F9+F24</f>
        <v>0</v>
      </c>
      <c r="G25" s="180"/>
      <c r="H25" s="180"/>
      <c r="I25" s="180"/>
      <c r="J25" s="180">
        <f>+J9+J24</f>
        <v>0</v>
      </c>
      <c r="K25" s="180"/>
      <c r="L25" s="180"/>
    </row>
    <row r="26" spans="2:16" ht="12">
      <c r="B26" s="156" t="s">
        <v>323</v>
      </c>
      <c r="C26" s="157"/>
      <c r="D26" s="157"/>
      <c r="E26" s="157"/>
      <c r="F26" s="158"/>
      <c r="G26" s="158"/>
      <c r="H26" s="158"/>
      <c r="I26" s="158"/>
      <c r="J26" s="158"/>
      <c r="K26" s="158"/>
      <c r="L26" s="159"/>
      <c r="P26" s="173"/>
    </row>
    <row r="27" spans="2:16">
      <c r="B27" s="160"/>
      <c r="C27" s="181" t="s">
        <v>139</v>
      </c>
      <c r="D27" s="182" t="s">
        <v>324</v>
      </c>
      <c r="E27" s="164"/>
      <c r="F27" s="166"/>
      <c r="G27" s="166"/>
      <c r="H27" s="183"/>
      <c r="I27" s="166"/>
      <c r="J27" s="166"/>
      <c r="K27" s="183"/>
      <c r="L27" s="167"/>
      <c r="N27" s="172"/>
      <c r="O27" s="172"/>
      <c r="P27" s="172"/>
    </row>
    <row r="28" spans="2:16">
      <c r="B28" s="160"/>
      <c r="C28" s="181" t="s">
        <v>139</v>
      </c>
      <c r="D28" s="182" t="s">
        <v>325</v>
      </c>
      <c r="E28" s="164"/>
      <c r="F28" s="166"/>
      <c r="G28" s="166"/>
      <c r="H28" s="183"/>
      <c r="I28" s="166"/>
      <c r="J28" s="166"/>
      <c r="K28" s="183"/>
      <c r="L28" s="167"/>
      <c r="N28" s="172"/>
      <c r="O28" s="172"/>
      <c r="P28" s="172"/>
    </row>
    <row r="29" spans="2:16">
      <c r="B29" s="160"/>
      <c r="C29" s="181" t="s">
        <v>139</v>
      </c>
      <c r="D29" s="182" t="s">
        <v>326</v>
      </c>
      <c r="E29" s="169"/>
      <c r="F29" s="166"/>
      <c r="G29" s="166"/>
      <c r="H29" s="183"/>
      <c r="I29" s="166"/>
      <c r="J29" s="166"/>
      <c r="K29" s="183"/>
      <c r="L29" s="167"/>
      <c r="N29" s="172"/>
      <c r="O29" s="172"/>
      <c r="P29" s="172"/>
    </row>
    <row r="30" spans="2:16">
      <c r="B30" s="160"/>
      <c r="C30" s="174">
        <v>80634</v>
      </c>
      <c r="D30" s="182" t="s">
        <v>139</v>
      </c>
      <c r="E30" s="169"/>
      <c r="F30" s="166"/>
      <c r="G30" s="166"/>
      <c r="H30" s="183"/>
      <c r="I30" s="166"/>
      <c r="J30" s="166"/>
      <c r="K30" s="183"/>
      <c r="L30" s="167"/>
      <c r="P30" s="173"/>
    </row>
    <row r="31" spans="2:16">
      <c r="B31" s="160"/>
      <c r="J31" s="184"/>
      <c r="L31" s="185"/>
      <c r="N31" s="186"/>
    </row>
    <row r="32" spans="2:16" ht="12">
      <c r="B32" s="156" t="s">
        <v>327</v>
      </c>
      <c r="C32" s="157"/>
      <c r="D32" s="157"/>
      <c r="E32" s="157"/>
      <c r="F32" s="158"/>
      <c r="G32" s="158"/>
      <c r="H32" s="158"/>
      <c r="I32" s="158"/>
      <c r="J32" s="158"/>
      <c r="K32" s="158"/>
      <c r="L32" s="159"/>
    </row>
    <row r="33" spans="1:16">
      <c r="B33" s="168"/>
      <c r="C33" s="187">
        <v>1400</v>
      </c>
      <c r="D33" s="182" t="s">
        <v>324</v>
      </c>
      <c r="E33" s="164"/>
      <c r="F33" s="166"/>
      <c r="G33" s="166"/>
      <c r="H33" s="166"/>
      <c r="I33" s="188"/>
      <c r="J33" s="166"/>
      <c r="K33" s="166"/>
      <c r="L33" s="783"/>
      <c r="N33" s="172"/>
      <c r="O33" s="172"/>
      <c r="P33" s="172"/>
    </row>
    <row r="34" spans="1:16">
      <c r="B34" s="168"/>
      <c r="C34" s="187">
        <v>1200</v>
      </c>
      <c r="D34" s="182" t="s">
        <v>325</v>
      </c>
      <c r="E34" s="164"/>
      <c r="F34" s="166"/>
      <c r="G34" s="166"/>
      <c r="H34" s="166"/>
      <c r="I34" s="188"/>
      <c r="J34" s="166"/>
      <c r="K34" s="166"/>
      <c r="L34" s="784"/>
      <c r="N34" s="172"/>
      <c r="O34" s="172"/>
      <c r="P34" s="172"/>
    </row>
    <row r="35" spans="1:16">
      <c r="B35" s="168"/>
      <c r="C35" s="187">
        <v>1020</v>
      </c>
      <c r="D35" s="182" t="s">
        <v>326</v>
      </c>
      <c r="E35" s="164"/>
      <c r="F35" s="166"/>
      <c r="G35" s="166"/>
      <c r="H35" s="166"/>
      <c r="I35" s="188"/>
      <c r="J35" s="166"/>
      <c r="K35" s="166"/>
      <c r="L35" s="784"/>
      <c r="N35" s="172"/>
      <c r="O35" s="172"/>
      <c r="P35" s="172"/>
    </row>
    <row r="36" spans="1:16">
      <c r="B36" s="168"/>
      <c r="C36" s="169"/>
      <c r="D36" s="165"/>
      <c r="E36" s="165"/>
      <c r="F36" s="166"/>
      <c r="G36" s="166"/>
      <c r="H36" s="166"/>
      <c r="I36" s="166"/>
      <c r="J36" s="166"/>
      <c r="K36" s="166"/>
      <c r="L36" s="167"/>
      <c r="N36" s="172"/>
      <c r="O36" s="172"/>
      <c r="P36" s="172"/>
    </row>
    <row r="37" spans="1:16">
      <c r="B37" s="189"/>
      <c r="C37" s="190"/>
      <c r="D37" s="191"/>
      <c r="E37" s="191"/>
      <c r="F37" s="192"/>
      <c r="G37" s="192"/>
      <c r="H37" s="192"/>
      <c r="I37" s="192"/>
      <c r="J37" s="192"/>
      <c r="K37" s="192"/>
      <c r="L37" s="193"/>
      <c r="N37" s="172"/>
      <c r="O37" s="172"/>
      <c r="P37" s="172"/>
    </row>
    <row r="38" spans="1:16">
      <c r="B38" s="169"/>
      <c r="C38" s="169"/>
      <c r="D38" s="165"/>
      <c r="E38" s="165"/>
      <c r="F38" s="194"/>
      <c r="G38" s="194"/>
      <c r="H38" s="194"/>
      <c r="I38" s="194"/>
      <c r="J38" s="194"/>
      <c r="K38" s="194"/>
      <c r="L38" s="194"/>
    </row>
    <row r="39" spans="1:16">
      <c r="B39" s="169"/>
      <c r="C39" s="169"/>
      <c r="D39" s="165"/>
      <c r="E39" s="165"/>
      <c r="F39" s="194"/>
      <c r="G39" s="194"/>
      <c r="H39" s="194"/>
      <c r="I39" s="194"/>
      <c r="J39" s="194"/>
      <c r="K39" s="194"/>
      <c r="L39" s="194"/>
    </row>
    <row r="40" spans="1:16">
      <c r="B40" s="169"/>
      <c r="C40" s="169"/>
      <c r="D40" s="165"/>
      <c r="E40" s="165"/>
      <c r="F40" s="194"/>
      <c r="G40" s="194"/>
      <c r="H40" s="194"/>
      <c r="I40" s="194"/>
      <c r="J40" s="194"/>
      <c r="K40" s="194"/>
      <c r="L40" s="194"/>
    </row>
    <row r="41" spans="1:16" ht="20.25" customHeight="1">
      <c r="A41" s="785" t="s">
        <v>328</v>
      </c>
      <c r="B41" s="785"/>
      <c r="C41" s="785"/>
      <c r="D41" s="785"/>
      <c r="E41" s="785"/>
      <c r="F41" s="785"/>
      <c r="G41" s="785"/>
      <c r="H41" s="785"/>
      <c r="I41" s="785"/>
      <c r="J41" s="785"/>
      <c r="K41" s="785"/>
      <c r="L41" s="785"/>
    </row>
    <row r="42" spans="1:16" ht="19.5" customHeight="1">
      <c r="A42" s="785"/>
      <c r="B42" s="785"/>
      <c r="C42" s="785"/>
      <c r="D42" s="785"/>
      <c r="E42" s="785"/>
      <c r="F42" s="785"/>
      <c r="G42" s="785"/>
      <c r="H42" s="785"/>
      <c r="I42" s="785"/>
      <c r="J42" s="785"/>
      <c r="K42" s="785"/>
      <c r="L42" s="785"/>
    </row>
    <row r="43" spans="1:16">
      <c r="A43" s="195" t="s">
        <v>329</v>
      </c>
      <c r="C43" s="195"/>
      <c r="D43" s="195"/>
      <c r="E43" s="195"/>
      <c r="F43" s="195"/>
      <c r="G43" s="195"/>
      <c r="H43" s="195"/>
      <c r="I43" s="195"/>
      <c r="J43" s="195"/>
      <c r="K43" s="195"/>
      <c r="L43" s="195"/>
    </row>
    <row r="44" spans="1:16">
      <c r="A44" s="785" t="s">
        <v>139</v>
      </c>
      <c r="B44" s="785"/>
      <c r="C44" s="785"/>
      <c r="D44" s="785"/>
      <c r="E44" s="785"/>
      <c r="F44" s="785"/>
      <c r="G44" s="785"/>
      <c r="H44" s="785"/>
      <c r="I44" s="785"/>
      <c r="J44" s="785"/>
      <c r="K44" s="785"/>
      <c r="L44" s="785"/>
    </row>
    <row r="45" spans="1:16">
      <c r="A45" s="785"/>
      <c r="B45" s="785"/>
      <c r="C45" s="785"/>
      <c r="D45" s="785"/>
      <c r="E45" s="785"/>
      <c r="F45" s="785"/>
      <c r="G45" s="785"/>
      <c r="H45" s="785"/>
      <c r="I45" s="785"/>
      <c r="J45" s="785"/>
      <c r="K45" s="785"/>
      <c r="L45" s="785"/>
    </row>
    <row r="46" spans="1:16">
      <c r="B46" s="169"/>
      <c r="C46" s="169"/>
      <c r="D46" s="786" t="s">
        <v>330</v>
      </c>
      <c r="E46" s="786"/>
      <c r="F46" s="787" t="s">
        <v>331</v>
      </c>
      <c r="G46" s="787" t="s">
        <v>332</v>
      </c>
      <c r="H46" s="787" t="s">
        <v>333</v>
      </c>
      <c r="I46" s="787" t="s">
        <v>334</v>
      </c>
      <c r="J46" s="787" t="s">
        <v>335</v>
      </c>
      <c r="K46" s="194"/>
      <c r="L46" s="194"/>
    </row>
    <row r="47" spans="1:16" ht="40.5" customHeight="1">
      <c r="B47" s="169"/>
      <c r="C47" s="169"/>
      <c r="D47" s="787"/>
      <c r="E47" s="787"/>
      <c r="F47" s="788"/>
      <c r="G47" s="788"/>
      <c r="H47" s="788"/>
      <c r="I47" s="788"/>
      <c r="J47" s="788"/>
      <c r="K47" s="194"/>
      <c r="L47" s="194"/>
    </row>
    <row r="48" spans="1:16" ht="12">
      <c r="B48" s="169"/>
      <c r="C48" s="169"/>
      <c r="D48" s="779" t="s">
        <v>336</v>
      </c>
      <c r="E48" s="780"/>
      <c r="F48" s="196"/>
      <c r="G48" s="196"/>
      <c r="H48" s="196"/>
      <c r="I48" s="196"/>
      <c r="J48" s="197"/>
      <c r="K48" s="166"/>
      <c r="L48" s="166"/>
    </row>
    <row r="49" spans="1:12" ht="12">
      <c r="B49" s="169"/>
      <c r="C49" s="169"/>
      <c r="D49" s="779" t="s">
        <v>337</v>
      </c>
      <c r="E49" s="780"/>
      <c r="F49" s="196"/>
      <c r="G49" s="196"/>
      <c r="H49" s="196"/>
      <c r="I49" s="196"/>
      <c r="J49" s="197"/>
      <c r="K49" s="166"/>
      <c r="L49" s="166"/>
    </row>
    <row r="50" spans="1:12" ht="12">
      <c r="B50" s="169"/>
      <c r="C50" s="169"/>
      <c r="D50" s="198"/>
      <c r="E50" s="199"/>
      <c r="F50" s="196"/>
      <c r="G50" s="196"/>
      <c r="H50" s="196"/>
      <c r="I50" s="196"/>
      <c r="J50" s="197"/>
      <c r="K50" s="166"/>
      <c r="L50" s="166"/>
    </row>
    <row r="51" spans="1:12" ht="12">
      <c r="B51" s="169"/>
      <c r="C51" s="169"/>
      <c r="D51" s="200" t="s">
        <v>324</v>
      </c>
      <c r="E51" s="199"/>
      <c r="F51" s="196"/>
      <c r="G51" s="196"/>
      <c r="H51" s="196"/>
      <c r="I51" s="196"/>
      <c r="J51" s="197"/>
      <c r="K51" s="166"/>
      <c r="L51" s="166"/>
    </row>
    <row r="52" spans="1:12" ht="12">
      <c r="B52" s="169"/>
      <c r="C52" s="169"/>
      <c r="D52" s="200" t="s">
        <v>325</v>
      </c>
      <c r="E52" s="196"/>
      <c r="F52" s="196"/>
      <c r="G52" s="196"/>
      <c r="H52" s="196"/>
      <c r="I52" s="196"/>
      <c r="J52" s="197"/>
      <c r="K52" s="166"/>
      <c r="L52" s="166"/>
    </row>
    <row r="53" spans="1:12">
      <c r="B53" s="169"/>
      <c r="C53" s="169"/>
      <c r="D53" s="201" t="s">
        <v>326</v>
      </c>
      <c r="E53" s="202" t="s">
        <v>139</v>
      </c>
      <c r="F53" s="203">
        <v>0</v>
      </c>
      <c r="G53" s="204" t="s">
        <v>139</v>
      </c>
      <c r="H53" s="204" t="s">
        <v>139</v>
      </c>
      <c r="I53" s="205" t="s">
        <v>139</v>
      </c>
      <c r="J53" s="206" t="s">
        <v>139</v>
      </c>
      <c r="K53" s="194"/>
      <c r="L53" s="194"/>
    </row>
    <row r="54" spans="1:12">
      <c r="F54" s="186"/>
      <c r="I54" s="186"/>
    </row>
    <row r="55" spans="1:12">
      <c r="F55" s="186"/>
      <c r="I55" s="186"/>
    </row>
    <row r="56" spans="1:12">
      <c r="F56" s="186"/>
      <c r="I56" s="186"/>
    </row>
    <row r="57" spans="1:12">
      <c r="F57" s="186"/>
      <c r="I57" s="186"/>
    </row>
    <row r="58" spans="1:12">
      <c r="A58" s="207" t="s">
        <v>253</v>
      </c>
      <c r="F58" s="186"/>
      <c r="I58" s="186"/>
    </row>
    <row r="59" spans="1:12">
      <c r="F59" s="186"/>
      <c r="I59" s="186"/>
    </row>
    <row r="60" spans="1:12">
      <c r="F60" s="186"/>
      <c r="I60" s="186"/>
    </row>
    <row r="61" spans="1:12">
      <c r="F61" s="186"/>
      <c r="I61" s="186"/>
    </row>
    <row r="62" spans="1:12">
      <c r="F62" s="186"/>
      <c r="I62" s="186"/>
    </row>
    <row r="63" spans="1:12">
      <c r="F63" s="186"/>
      <c r="I63" s="186"/>
    </row>
    <row r="65" spans="3:11">
      <c r="F65" s="186"/>
      <c r="I65" s="186"/>
    </row>
    <row r="66" spans="3:11">
      <c r="C66" s="781" t="s">
        <v>139</v>
      </c>
      <c r="D66" s="781"/>
      <c r="E66" s="781"/>
      <c r="F66" s="781"/>
      <c r="I66" s="781" t="s">
        <v>139</v>
      </c>
      <c r="J66" s="781"/>
      <c r="K66" s="781"/>
    </row>
    <row r="67" spans="3:11">
      <c r="C67" s="782" t="s">
        <v>139</v>
      </c>
      <c r="D67" s="782"/>
      <c r="E67" s="782"/>
      <c r="F67" s="782"/>
      <c r="I67" s="782" t="s">
        <v>139</v>
      </c>
      <c r="J67" s="782"/>
      <c r="K67" s="782"/>
    </row>
  </sheetData>
  <mergeCells count="21">
    <mergeCell ref="B8:E8"/>
    <mergeCell ref="E2:L2"/>
    <mergeCell ref="E3:L3"/>
    <mergeCell ref="E4:L4"/>
    <mergeCell ref="E5:L5"/>
    <mergeCell ref="E6:L6"/>
    <mergeCell ref="L33:L35"/>
    <mergeCell ref="A41:L42"/>
    <mergeCell ref="A44:L45"/>
    <mergeCell ref="D46:E47"/>
    <mergeCell ref="F46:F47"/>
    <mergeCell ref="G46:G47"/>
    <mergeCell ref="H46:H47"/>
    <mergeCell ref="I46:I47"/>
    <mergeCell ref="J46:J47"/>
    <mergeCell ref="D48:E48"/>
    <mergeCell ref="D49:E49"/>
    <mergeCell ref="C66:F66"/>
    <mergeCell ref="I66:K66"/>
    <mergeCell ref="C67:F67"/>
    <mergeCell ref="I67:K67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70C0"/>
    <pageSetUpPr fitToPage="1"/>
  </sheetPr>
  <dimension ref="A1:L59"/>
  <sheetViews>
    <sheetView topLeftCell="A8" workbookViewId="0">
      <selection activeCell="F14" sqref="F14"/>
    </sheetView>
  </sheetViews>
  <sheetFormatPr baseColWidth="10" defaultColWidth="11.44140625" defaultRowHeight="10.199999999999999"/>
  <cols>
    <col min="1" max="1" width="1.109375" style="208" customWidth="1"/>
    <col min="2" max="3" width="3.77734375" style="229" customWidth="1"/>
    <col min="4" max="4" width="46.44140625" style="229" customWidth="1"/>
    <col min="5" max="10" width="15.77734375" style="229" customWidth="1"/>
    <col min="11" max="11" width="2" style="208" customWidth="1"/>
    <col min="12" max="16384" width="11.44140625" style="229"/>
  </cols>
  <sheetData>
    <row r="1" spans="1:12" s="208" customFormat="1"/>
    <row r="2" spans="1:12">
      <c r="B2" s="808" t="s">
        <v>610</v>
      </c>
      <c r="C2" s="809"/>
      <c r="D2" s="809"/>
      <c r="E2" s="809"/>
      <c r="F2" s="809"/>
      <c r="G2" s="809"/>
      <c r="H2" s="809"/>
      <c r="I2" s="809"/>
      <c r="J2" s="810"/>
    </row>
    <row r="3" spans="1:12">
      <c r="B3" s="811" t="s">
        <v>338</v>
      </c>
      <c r="C3" s="812"/>
      <c r="D3" s="812"/>
      <c r="E3" s="812"/>
      <c r="F3" s="812"/>
      <c r="G3" s="812"/>
      <c r="H3" s="812"/>
      <c r="I3" s="812"/>
      <c r="J3" s="813"/>
    </row>
    <row r="4" spans="1:12">
      <c r="B4" s="811" t="s">
        <v>339</v>
      </c>
      <c r="C4" s="812"/>
      <c r="D4" s="812"/>
      <c r="E4" s="812"/>
      <c r="F4" s="812"/>
      <c r="G4" s="812"/>
      <c r="H4" s="812"/>
      <c r="I4" s="812"/>
      <c r="J4" s="813"/>
    </row>
    <row r="5" spans="1:12">
      <c r="B5" s="814" t="s">
        <v>766</v>
      </c>
      <c r="C5" s="815"/>
      <c r="D5" s="815"/>
      <c r="E5" s="815"/>
      <c r="F5" s="815"/>
      <c r="G5" s="815"/>
      <c r="H5" s="815"/>
      <c r="I5" s="815"/>
      <c r="J5" s="816"/>
    </row>
    <row r="6" spans="1:12" s="208" customFormat="1">
      <c r="A6" s="209"/>
      <c r="B6" s="209"/>
      <c r="C6" s="209"/>
      <c r="D6" s="209"/>
      <c r="E6" s="817"/>
      <c r="F6" s="817"/>
      <c r="G6" s="817"/>
      <c r="H6" s="817"/>
      <c r="I6" s="817"/>
      <c r="J6" s="817"/>
    </row>
    <row r="7" spans="1:12" ht="12" customHeight="1">
      <c r="A7" s="209"/>
      <c r="B7" s="807" t="s">
        <v>340</v>
      </c>
      <c r="C7" s="807"/>
      <c r="D7" s="807"/>
      <c r="E7" s="807" t="s">
        <v>341</v>
      </c>
      <c r="F7" s="807"/>
      <c r="G7" s="807"/>
      <c r="H7" s="807"/>
      <c r="I7" s="807"/>
      <c r="J7" s="806" t="s">
        <v>342</v>
      </c>
    </row>
    <row r="8" spans="1:12" ht="20.399999999999999">
      <c r="A8" s="209"/>
      <c r="B8" s="807"/>
      <c r="C8" s="807"/>
      <c r="D8" s="807"/>
      <c r="E8" s="211" t="s">
        <v>343</v>
      </c>
      <c r="F8" s="212" t="s">
        <v>344</v>
      </c>
      <c r="G8" s="211" t="s">
        <v>345</v>
      </c>
      <c r="H8" s="211" t="s">
        <v>346</v>
      </c>
      <c r="I8" s="211" t="s">
        <v>347</v>
      </c>
      <c r="J8" s="806"/>
    </row>
    <row r="9" spans="1:12" ht="12" customHeight="1">
      <c r="A9" s="209"/>
      <c r="B9" s="807"/>
      <c r="C9" s="807"/>
      <c r="D9" s="807"/>
      <c r="E9" s="211" t="s">
        <v>348</v>
      </c>
      <c r="F9" s="211" t="s">
        <v>349</v>
      </c>
      <c r="G9" s="211" t="s">
        <v>350</v>
      </c>
      <c r="H9" s="211" t="s">
        <v>351</v>
      </c>
      <c r="I9" s="211" t="s">
        <v>352</v>
      </c>
      <c r="J9" s="211" t="s">
        <v>353</v>
      </c>
    </row>
    <row r="10" spans="1:12" ht="12" customHeight="1">
      <c r="A10" s="213"/>
      <c r="B10" s="214"/>
      <c r="C10" s="215"/>
      <c r="D10" s="216"/>
      <c r="E10" s="217"/>
      <c r="F10" s="218"/>
      <c r="G10" s="218"/>
      <c r="H10" s="218"/>
      <c r="I10" s="218"/>
      <c r="J10" s="218"/>
    </row>
    <row r="11" spans="1:12" ht="12" customHeight="1">
      <c r="A11" s="213"/>
      <c r="B11" s="801" t="s">
        <v>8</v>
      </c>
      <c r="C11" s="802"/>
      <c r="D11" s="803"/>
      <c r="E11" s="219">
        <v>0</v>
      </c>
      <c r="F11" s="219">
        <v>0</v>
      </c>
      <c r="G11" s="219">
        <f>+E11+F11</f>
        <v>0</v>
      </c>
      <c r="H11" s="219">
        <v>0</v>
      </c>
      <c r="I11" s="219">
        <v>0</v>
      </c>
      <c r="J11" s="219">
        <f>+I11-E11</f>
        <v>0</v>
      </c>
    </row>
    <row r="12" spans="1:12" ht="12" customHeight="1">
      <c r="A12" s="213"/>
      <c r="B12" s="801" t="s">
        <v>171</v>
      </c>
      <c r="C12" s="802"/>
      <c r="D12" s="803"/>
      <c r="E12" s="219">
        <v>0</v>
      </c>
      <c r="F12" s="219">
        <v>0</v>
      </c>
      <c r="G12" s="219">
        <f t="shared" ref="G12:G24" si="0">+E12+F12</f>
        <v>0</v>
      </c>
      <c r="H12" s="219">
        <v>0</v>
      </c>
      <c r="I12" s="219">
        <v>0</v>
      </c>
      <c r="J12" s="219">
        <f t="shared" ref="J12:J24" si="1">+I12-E12</f>
        <v>0</v>
      </c>
    </row>
    <row r="13" spans="1:12" ht="12" customHeight="1">
      <c r="A13" s="213"/>
      <c r="B13" s="801" t="s">
        <v>12</v>
      </c>
      <c r="C13" s="802"/>
      <c r="D13" s="803"/>
      <c r="E13" s="219">
        <v>0</v>
      </c>
      <c r="F13" s="219">
        <v>0</v>
      </c>
      <c r="G13" s="219">
        <f t="shared" si="0"/>
        <v>0</v>
      </c>
      <c r="H13" s="219">
        <v>0</v>
      </c>
      <c r="I13" s="219">
        <v>0</v>
      </c>
      <c r="J13" s="219">
        <f t="shared" si="1"/>
        <v>0</v>
      </c>
    </row>
    <row r="14" spans="1:12" ht="12" customHeight="1">
      <c r="A14" s="213"/>
      <c r="B14" s="801" t="s">
        <v>14</v>
      </c>
      <c r="C14" s="802"/>
      <c r="D14" s="803"/>
      <c r="E14" s="554">
        <v>8765431.5500000007</v>
      </c>
      <c r="F14" s="554">
        <v>1966823</v>
      </c>
      <c r="G14" s="570">
        <f t="shared" si="0"/>
        <v>10732254.550000001</v>
      </c>
      <c r="H14" s="570">
        <v>9035438.1400000006</v>
      </c>
      <c r="I14" s="570">
        <v>9035438.1400000006</v>
      </c>
      <c r="J14" s="570">
        <f>+I14-E14</f>
        <v>270006.58999999985</v>
      </c>
      <c r="K14" s="558"/>
      <c r="L14" s="568"/>
    </row>
    <row r="15" spans="1:12" ht="12" customHeight="1">
      <c r="A15" s="213"/>
      <c r="B15" s="801" t="s">
        <v>262</v>
      </c>
      <c r="C15" s="802"/>
      <c r="D15" s="803"/>
      <c r="E15" s="570">
        <f>+E16+E17</f>
        <v>0</v>
      </c>
      <c r="F15" s="570">
        <f>+F16+F17</f>
        <v>0</v>
      </c>
      <c r="G15" s="570">
        <f>+G16+G17</f>
        <v>0</v>
      </c>
      <c r="H15" s="570">
        <f>+H16+H17</f>
        <v>0</v>
      </c>
      <c r="I15" s="570">
        <f>+I16+I17</f>
        <v>0</v>
      </c>
      <c r="J15" s="570">
        <f t="shared" si="1"/>
        <v>0</v>
      </c>
      <c r="K15" s="558"/>
      <c r="L15" s="568"/>
    </row>
    <row r="16" spans="1:12" ht="12" customHeight="1">
      <c r="A16" s="213"/>
      <c r="B16" s="220"/>
      <c r="C16" s="802" t="s">
        <v>354</v>
      </c>
      <c r="D16" s="803"/>
      <c r="E16" s="570">
        <v>0</v>
      </c>
      <c r="F16" s="570">
        <v>0</v>
      </c>
      <c r="G16" s="570">
        <f t="shared" si="0"/>
        <v>0</v>
      </c>
      <c r="H16" s="570">
        <v>0</v>
      </c>
      <c r="I16" s="570">
        <v>0</v>
      </c>
      <c r="J16" s="570">
        <f t="shared" si="1"/>
        <v>0</v>
      </c>
      <c r="K16" s="558"/>
      <c r="L16" s="568"/>
    </row>
    <row r="17" spans="1:12" ht="12" customHeight="1">
      <c r="A17" s="213"/>
      <c r="B17" s="220"/>
      <c r="C17" s="802" t="s">
        <v>355</v>
      </c>
      <c r="D17" s="803"/>
      <c r="E17" s="570">
        <v>0</v>
      </c>
      <c r="F17" s="570">
        <v>0</v>
      </c>
      <c r="G17" s="570">
        <f t="shared" si="0"/>
        <v>0</v>
      </c>
      <c r="H17" s="570">
        <v>0</v>
      </c>
      <c r="I17" s="570">
        <v>0</v>
      </c>
      <c r="J17" s="570">
        <f t="shared" si="1"/>
        <v>0</v>
      </c>
      <c r="K17" s="558"/>
      <c r="L17" s="568"/>
    </row>
    <row r="18" spans="1:12" ht="12" customHeight="1">
      <c r="A18" s="213"/>
      <c r="B18" s="801" t="s">
        <v>263</v>
      </c>
      <c r="C18" s="802"/>
      <c r="D18" s="803"/>
      <c r="E18" s="570">
        <f>+E19+E20</f>
        <v>0</v>
      </c>
      <c r="F18" s="570">
        <f>+F19+F20</f>
        <v>0</v>
      </c>
      <c r="G18" s="570">
        <f t="shared" si="0"/>
        <v>0</v>
      </c>
      <c r="H18" s="570">
        <f>+H19+H20</f>
        <v>0</v>
      </c>
      <c r="I18" s="570">
        <f>+I19+I20</f>
        <v>0</v>
      </c>
      <c r="J18" s="570">
        <f t="shared" si="1"/>
        <v>0</v>
      </c>
      <c r="K18" s="558"/>
      <c r="L18" s="568"/>
    </row>
    <row r="19" spans="1:12" ht="12" customHeight="1">
      <c r="A19" s="213"/>
      <c r="B19" s="220"/>
      <c r="C19" s="802" t="s">
        <v>354</v>
      </c>
      <c r="D19" s="803"/>
      <c r="E19" s="570">
        <v>0</v>
      </c>
      <c r="F19" s="570">
        <v>0</v>
      </c>
      <c r="G19" s="570">
        <f t="shared" si="0"/>
        <v>0</v>
      </c>
      <c r="H19" s="570">
        <v>0</v>
      </c>
      <c r="I19" s="570">
        <v>0</v>
      </c>
      <c r="J19" s="570">
        <f t="shared" si="1"/>
        <v>0</v>
      </c>
      <c r="K19" s="558"/>
      <c r="L19" s="568"/>
    </row>
    <row r="20" spans="1:12" ht="12" customHeight="1">
      <c r="A20" s="213"/>
      <c r="B20" s="220"/>
      <c r="C20" s="802" t="s">
        <v>355</v>
      </c>
      <c r="D20" s="803"/>
      <c r="E20" s="570">
        <v>0</v>
      </c>
      <c r="F20" s="570">
        <v>0</v>
      </c>
      <c r="G20" s="570">
        <f t="shared" si="0"/>
        <v>0</v>
      </c>
      <c r="H20" s="570">
        <v>0</v>
      </c>
      <c r="I20" s="570">
        <v>0</v>
      </c>
      <c r="J20" s="570">
        <f t="shared" si="1"/>
        <v>0</v>
      </c>
      <c r="K20" s="558"/>
      <c r="L20" s="568"/>
    </row>
    <row r="21" spans="1:12" ht="12" customHeight="1">
      <c r="A21" s="213"/>
      <c r="B21" s="801" t="s">
        <v>356</v>
      </c>
      <c r="C21" s="802"/>
      <c r="D21" s="803"/>
      <c r="E21" s="570">
        <v>0</v>
      </c>
      <c r="F21" s="570">
        <v>0</v>
      </c>
      <c r="G21" s="570">
        <f t="shared" si="0"/>
        <v>0</v>
      </c>
      <c r="H21" s="570">
        <v>0</v>
      </c>
      <c r="I21" s="570">
        <v>0</v>
      </c>
      <c r="J21" s="570">
        <f t="shared" si="1"/>
        <v>0</v>
      </c>
      <c r="K21" s="558"/>
      <c r="L21" s="568"/>
    </row>
    <row r="22" spans="1:12" ht="12" customHeight="1">
      <c r="A22" s="213"/>
      <c r="B22" s="801" t="s">
        <v>22</v>
      </c>
      <c r="C22" s="802"/>
      <c r="D22" s="803"/>
      <c r="E22" s="570">
        <v>0</v>
      </c>
      <c r="F22" s="570">
        <v>0</v>
      </c>
      <c r="G22" s="570">
        <f t="shared" si="0"/>
        <v>0</v>
      </c>
      <c r="H22" s="570">
        <v>0</v>
      </c>
      <c r="I22" s="570">
        <v>0</v>
      </c>
      <c r="J22" s="570">
        <f t="shared" si="1"/>
        <v>0</v>
      </c>
      <c r="K22" s="558"/>
      <c r="L22" s="568"/>
    </row>
    <row r="23" spans="1:12" ht="12" customHeight="1">
      <c r="A23" s="221"/>
      <c r="B23" s="801" t="s">
        <v>357</v>
      </c>
      <c r="C23" s="802"/>
      <c r="D23" s="803"/>
      <c r="E23" s="570">
        <v>0</v>
      </c>
      <c r="F23" s="570">
        <v>0</v>
      </c>
      <c r="G23" s="571">
        <f t="shared" si="0"/>
        <v>0</v>
      </c>
      <c r="H23" s="570">
        <v>0</v>
      </c>
      <c r="I23" s="570">
        <v>0</v>
      </c>
      <c r="J23" s="570">
        <f t="shared" si="1"/>
        <v>0</v>
      </c>
      <c r="K23" s="558"/>
      <c r="L23" s="568"/>
    </row>
    <row r="24" spans="1:12" ht="12" customHeight="1">
      <c r="A24" s="213"/>
      <c r="B24" s="801" t="s">
        <v>358</v>
      </c>
      <c r="C24" s="802"/>
      <c r="D24" s="803"/>
      <c r="E24" s="570">
        <v>0</v>
      </c>
      <c r="F24" s="570">
        <v>0</v>
      </c>
      <c r="G24" s="570">
        <f t="shared" si="0"/>
        <v>0</v>
      </c>
      <c r="H24" s="570">
        <v>0</v>
      </c>
      <c r="I24" s="570"/>
      <c r="J24" s="570">
        <f t="shared" si="1"/>
        <v>0</v>
      </c>
      <c r="K24" s="558"/>
      <c r="L24" s="568"/>
    </row>
    <row r="25" spans="1:12" ht="12" customHeight="1">
      <c r="A25" s="213"/>
      <c r="B25" s="222"/>
      <c r="C25" s="223"/>
      <c r="D25" s="224"/>
      <c r="E25" s="572"/>
      <c r="F25" s="573"/>
      <c r="G25" s="573"/>
      <c r="H25" s="573"/>
      <c r="I25" s="573"/>
      <c r="J25" s="573"/>
      <c r="K25" s="558"/>
      <c r="L25" s="568"/>
    </row>
    <row r="26" spans="1:12" ht="12" customHeight="1">
      <c r="A26" s="209"/>
      <c r="B26" s="225"/>
      <c r="C26" s="226"/>
      <c r="D26" s="227" t="s">
        <v>359</v>
      </c>
      <c r="E26" s="570">
        <f>SUM(E11+E12+E13+E14+E15+E18+E21+E22+E23+E24)</f>
        <v>8765431.5500000007</v>
      </c>
      <c r="F26" s="570">
        <f>SUM(F11+F12+F13+F14+F15+F18+F21+F22+F23+F24)</f>
        <v>1966823</v>
      </c>
      <c r="G26" s="570">
        <f>SUM(G11+G12+G13+G14+G15+G18+G21+G22+G23+G24)</f>
        <v>10732254.550000001</v>
      </c>
      <c r="H26" s="570">
        <f>SUM(H11+H12+H13+H14+H15+H18+H21+H22+H23+H24)</f>
        <v>9035438.1400000006</v>
      </c>
      <c r="I26" s="570">
        <f>SUM(I11+I12+I13+I14+I15+I18+I21+I22+I23+I24)</f>
        <v>9035438.1400000006</v>
      </c>
      <c r="J26" s="804">
        <f>SUM(J11:J24)</f>
        <v>270006.58999999985</v>
      </c>
      <c r="K26" s="558"/>
      <c r="L26" s="568"/>
    </row>
    <row r="27" spans="1:12" ht="12" customHeight="1">
      <c r="A27" s="213"/>
      <c r="B27" s="228"/>
      <c r="C27" s="228"/>
      <c r="D27" s="228"/>
      <c r="E27" s="574"/>
      <c r="F27" s="574"/>
      <c r="G27" s="574"/>
      <c r="H27" s="799" t="s">
        <v>360</v>
      </c>
      <c r="I27" s="800"/>
      <c r="J27" s="805"/>
      <c r="K27" s="558"/>
      <c r="L27" s="568"/>
    </row>
    <row r="28" spans="1:12" ht="12" customHeight="1">
      <c r="A28" s="209"/>
      <c r="B28" s="209"/>
      <c r="C28" s="209"/>
      <c r="D28" s="209"/>
      <c r="E28" s="210"/>
      <c r="F28" s="210"/>
      <c r="G28" s="210"/>
      <c r="H28" s="210"/>
      <c r="I28" s="210"/>
      <c r="J28" s="210"/>
    </row>
    <row r="29" spans="1:12" ht="12" customHeight="1">
      <c r="A29" s="209"/>
      <c r="B29" s="806" t="s">
        <v>361</v>
      </c>
      <c r="C29" s="806"/>
      <c r="D29" s="806"/>
      <c r="E29" s="807" t="s">
        <v>341</v>
      </c>
      <c r="F29" s="807"/>
      <c r="G29" s="807"/>
      <c r="H29" s="807"/>
      <c r="I29" s="807"/>
      <c r="J29" s="806" t="s">
        <v>342</v>
      </c>
    </row>
    <row r="30" spans="1:12" ht="20.399999999999999">
      <c r="A30" s="209"/>
      <c r="B30" s="806"/>
      <c r="C30" s="806"/>
      <c r="D30" s="806"/>
      <c r="E30" s="211" t="s">
        <v>343</v>
      </c>
      <c r="F30" s="212" t="s">
        <v>344</v>
      </c>
      <c r="G30" s="211" t="s">
        <v>345</v>
      </c>
      <c r="H30" s="211" t="s">
        <v>346</v>
      </c>
      <c r="I30" s="211" t="s">
        <v>347</v>
      </c>
      <c r="J30" s="806"/>
    </row>
    <row r="31" spans="1:12" ht="12" customHeight="1">
      <c r="A31" s="209"/>
      <c r="B31" s="806"/>
      <c r="C31" s="806"/>
      <c r="D31" s="806"/>
      <c r="E31" s="211" t="s">
        <v>348</v>
      </c>
      <c r="F31" s="211" t="s">
        <v>349</v>
      </c>
      <c r="G31" s="211" t="s">
        <v>350</v>
      </c>
      <c r="H31" s="211" t="s">
        <v>351</v>
      </c>
      <c r="I31" s="211" t="s">
        <v>352</v>
      </c>
      <c r="J31" s="211" t="s">
        <v>353</v>
      </c>
    </row>
    <row r="32" spans="1:12" ht="12" customHeight="1">
      <c r="A32" s="213"/>
      <c r="B32" s="593"/>
      <c r="C32" s="594"/>
      <c r="D32" s="595"/>
      <c r="E32" s="596"/>
      <c r="F32" s="596"/>
      <c r="G32" s="596"/>
      <c r="H32" s="596"/>
      <c r="I32" s="596"/>
      <c r="J32" s="596"/>
      <c r="K32" s="558"/>
      <c r="L32" s="568"/>
    </row>
    <row r="33" spans="1:12" ht="12" customHeight="1">
      <c r="A33" s="213"/>
      <c r="B33" s="597" t="s">
        <v>362</v>
      </c>
      <c r="C33" s="598"/>
      <c r="D33" s="599"/>
      <c r="E33" s="600">
        <f>+E34+E35+E36+E37+E40+E43+E44</f>
        <v>8765431.5500000007</v>
      </c>
      <c r="F33" s="600">
        <f t="shared" ref="F33:J33" si="2">+F34+F35+F36+F37+F40+F43+F44</f>
        <v>1966823</v>
      </c>
      <c r="G33" s="600">
        <f t="shared" si="2"/>
        <v>10732254.550000001</v>
      </c>
      <c r="H33" s="600">
        <f t="shared" si="2"/>
        <v>9035438.1400000006</v>
      </c>
      <c r="I33" s="600">
        <f t="shared" si="2"/>
        <v>9035438.1400000006</v>
      </c>
      <c r="J33" s="600">
        <f t="shared" si="2"/>
        <v>270006.58999999985</v>
      </c>
      <c r="K33" s="558"/>
      <c r="L33" s="568"/>
    </row>
    <row r="34" spans="1:12" ht="12" customHeight="1">
      <c r="A34" s="213"/>
      <c r="B34" s="601"/>
      <c r="C34" s="795" t="s">
        <v>8</v>
      </c>
      <c r="D34" s="796"/>
      <c r="E34" s="570">
        <v>0</v>
      </c>
      <c r="F34" s="570">
        <v>0</v>
      </c>
      <c r="G34" s="570">
        <f>+E34+F34</f>
        <v>0</v>
      </c>
      <c r="H34" s="570">
        <v>0</v>
      </c>
      <c r="I34" s="570">
        <v>0</v>
      </c>
      <c r="J34" s="570">
        <f>+I34-E34</f>
        <v>0</v>
      </c>
      <c r="K34" s="558"/>
      <c r="L34" s="568"/>
    </row>
    <row r="35" spans="1:12" ht="12" customHeight="1">
      <c r="A35" s="213"/>
      <c r="B35" s="601"/>
      <c r="C35" s="795" t="s">
        <v>12</v>
      </c>
      <c r="D35" s="796"/>
      <c r="E35" s="570">
        <v>0</v>
      </c>
      <c r="F35" s="570">
        <v>0</v>
      </c>
      <c r="G35" s="570">
        <f t="shared" ref="G35:G49" si="3">+E35+F35</f>
        <v>0</v>
      </c>
      <c r="H35" s="570">
        <v>0</v>
      </c>
      <c r="I35" s="570">
        <v>0</v>
      </c>
      <c r="J35" s="570">
        <f t="shared" ref="J35:J52" si="4">+I35-E35</f>
        <v>0</v>
      </c>
      <c r="K35" s="558"/>
      <c r="L35" s="568"/>
    </row>
    <row r="36" spans="1:12" ht="12" customHeight="1">
      <c r="A36" s="213"/>
      <c r="B36" s="601"/>
      <c r="C36" s="795" t="s">
        <v>14</v>
      </c>
      <c r="D36" s="796"/>
      <c r="E36" s="570">
        <v>8765431.5500000007</v>
      </c>
      <c r="F36" s="554">
        <v>1966823</v>
      </c>
      <c r="G36" s="570">
        <f t="shared" si="3"/>
        <v>10732254.550000001</v>
      </c>
      <c r="H36" s="570">
        <v>9035438.1400000006</v>
      </c>
      <c r="I36" s="570">
        <v>9035438.1400000006</v>
      </c>
      <c r="J36" s="570">
        <f t="shared" si="4"/>
        <v>270006.58999999985</v>
      </c>
      <c r="K36" s="558"/>
      <c r="L36" s="568"/>
    </row>
    <row r="37" spans="1:12" ht="12" customHeight="1">
      <c r="A37" s="213"/>
      <c r="B37" s="601"/>
      <c r="C37" s="795" t="s">
        <v>262</v>
      </c>
      <c r="D37" s="796"/>
      <c r="E37" s="570">
        <f>+E38+E39</f>
        <v>0</v>
      </c>
      <c r="F37" s="570">
        <f>+F38+F39</f>
        <v>0</v>
      </c>
      <c r="G37" s="570">
        <f t="shared" si="3"/>
        <v>0</v>
      </c>
      <c r="H37" s="570">
        <f>+H38+H39</f>
        <v>0</v>
      </c>
      <c r="I37" s="570">
        <f>+I38+I39</f>
        <v>0</v>
      </c>
      <c r="J37" s="570">
        <f t="shared" si="4"/>
        <v>0</v>
      </c>
      <c r="K37" s="558"/>
      <c r="L37" s="568"/>
    </row>
    <row r="38" spans="1:12" ht="12" customHeight="1">
      <c r="A38" s="213"/>
      <c r="B38" s="601"/>
      <c r="C38" s="558"/>
      <c r="D38" s="602" t="s">
        <v>354</v>
      </c>
      <c r="E38" s="570">
        <v>0</v>
      </c>
      <c r="F38" s="570">
        <v>0</v>
      </c>
      <c r="G38" s="570">
        <f t="shared" si="3"/>
        <v>0</v>
      </c>
      <c r="H38" s="570">
        <v>0</v>
      </c>
      <c r="I38" s="570">
        <v>0</v>
      </c>
      <c r="J38" s="570">
        <f t="shared" si="4"/>
        <v>0</v>
      </c>
      <c r="K38" s="558"/>
      <c r="L38" s="568"/>
    </row>
    <row r="39" spans="1:12" ht="12" customHeight="1">
      <c r="A39" s="213"/>
      <c r="B39" s="601"/>
      <c r="C39" s="558"/>
      <c r="D39" s="602" t="s">
        <v>355</v>
      </c>
      <c r="E39" s="570">
        <v>0</v>
      </c>
      <c r="F39" s="570">
        <v>0</v>
      </c>
      <c r="G39" s="570">
        <f t="shared" si="3"/>
        <v>0</v>
      </c>
      <c r="H39" s="570">
        <v>0</v>
      </c>
      <c r="I39" s="570">
        <v>0</v>
      </c>
      <c r="J39" s="570">
        <f t="shared" si="4"/>
        <v>0</v>
      </c>
      <c r="K39" s="558"/>
      <c r="L39" s="568"/>
    </row>
    <row r="40" spans="1:12" ht="12" customHeight="1">
      <c r="A40" s="213"/>
      <c r="B40" s="601"/>
      <c r="C40" s="795" t="s">
        <v>263</v>
      </c>
      <c r="D40" s="796"/>
      <c r="E40" s="570">
        <f>+E41+E42</f>
        <v>0</v>
      </c>
      <c r="F40" s="570">
        <f>+F41+F42</f>
        <v>0</v>
      </c>
      <c r="G40" s="570">
        <f>+G41+G42</f>
        <v>0</v>
      </c>
      <c r="H40" s="570">
        <f>+H41+H42</f>
        <v>0</v>
      </c>
      <c r="I40" s="570">
        <f>+I41+I42</f>
        <v>0</v>
      </c>
      <c r="J40" s="570">
        <f t="shared" si="4"/>
        <v>0</v>
      </c>
      <c r="K40" s="558"/>
      <c r="L40" s="568"/>
    </row>
    <row r="41" spans="1:12" ht="12" customHeight="1">
      <c r="A41" s="213"/>
      <c r="B41" s="601"/>
      <c r="C41" s="558"/>
      <c r="D41" s="602" t="s">
        <v>354</v>
      </c>
      <c r="E41" s="570">
        <v>0</v>
      </c>
      <c r="F41" s="570">
        <v>0</v>
      </c>
      <c r="G41" s="570">
        <f t="shared" si="3"/>
        <v>0</v>
      </c>
      <c r="H41" s="570">
        <v>0</v>
      </c>
      <c r="I41" s="570">
        <v>0</v>
      </c>
      <c r="J41" s="570">
        <f t="shared" si="4"/>
        <v>0</v>
      </c>
      <c r="K41" s="558"/>
      <c r="L41" s="568"/>
    </row>
    <row r="42" spans="1:12" ht="12" customHeight="1">
      <c r="A42" s="213"/>
      <c r="B42" s="601"/>
      <c r="C42" s="558"/>
      <c r="D42" s="602" t="s">
        <v>355</v>
      </c>
      <c r="E42" s="570">
        <v>0</v>
      </c>
      <c r="F42" s="570">
        <v>0</v>
      </c>
      <c r="G42" s="570">
        <f t="shared" si="3"/>
        <v>0</v>
      </c>
      <c r="H42" s="570">
        <v>0</v>
      </c>
      <c r="I42" s="570">
        <v>0</v>
      </c>
      <c r="J42" s="570">
        <f t="shared" si="4"/>
        <v>0</v>
      </c>
      <c r="K42" s="558"/>
      <c r="L42" s="568"/>
    </row>
    <row r="43" spans="1:12" ht="12" customHeight="1">
      <c r="A43" s="213"/>
      <c r="B43" s="601"/>
      <c r="C43" s="795" t="s">
        <v>22</v>
      </c>
      <c r="D43" s="796"/>
      <c r="E43" s="570">
        <v>0</v>
      </c>
      <c r="F43" s="570">
        <v>0</v>
      </c>
      <c r="G43" s="570">
        <f t="shared" si="3"/>
        <v>0</v>
      </c>
      <c r="H43" s="570">
        <v>0</v>
      </c>
      <c r="I43" s="570">
        <v>0</v>
      </c>
      <c r="J43" s="570">
        <f t="shared" si="4"/>
        <v>0</v>
      </c>
      <c r="K43" s="558"/>
      <c r="L43" s="568"/>
    </row>
    <row r="44" spans="1:12" ht="12" customHeight="1">
      <c r="A44" s="213"/>
      <c r="B44" s="601"/>
      <c r="C44" s="795" t="s">
        <v>357</v>
      </c>
      <c r="D44" s="796"/>
      <c r="E44" s="570">
        <v>0</v>
      </c>
      <c r="F44" s="570">
        <v>0</v>
      </c>
      <c r="G44" s="570">
        <f t="shared" si="3"/>
        <v>0</v>
      </c>
      <c r="H44" s="570">
        <v>0</v>
      </c>
      <c r="I44" s="570">
        <v>0</v>
      </c>
      <c r="J44" s="570">
        <f t="shared" si="4"/>
        <v>0</v>
      </c>
      <c r="K44" s="558"/>
      <c r="L44" s="568"/>
    </row>
    <row r="45" spans="1:12" ht="12" customHeight="1">
      <c r="A45" s="213"/>
      <c r="B45" s="601"/>
      <c r="C45" s="558"/>
      <c r="D45" s="602"/>
      <c r="E45" s="570"/>
      <c r="F45" s="570"/>
      <c r="G45" s="603"/>
      <c r="H45" s="570"/>
      <c r="I45" s="570"/>
      <c r="J45" s="603"/>
      <c r="K45" s="558"/>
      <c r="L45" s="568"/>
    </row>
    <row r="46" spans="1:12" ht="12" customHeight="1">
      <c r="A46" s="213"/>
      <c r="B46" s="597" t="s">
        <v>363</v>
      </c>
      <c r="C46" s="598"/>
      <c r="D46" s="602"/>
      <c r="E46" s="600">
        <f>+E47+E48+E49</f>
        <v>0</v>
      </c>
      <c r="F46" s="600">
        <f>+F47+F48+F49</f>
        <v>0</v>
      </c>
      <c r="G46" s="600">
        <f>+G47+G48+G49</f>
        <v>0</v>
      </c>
      <c r="H46" s="600">
        <f>+H47+H48+H49</f>
        <v>0</v>
      </c>
      <c r="I46" s="600">
        <f>+I47+I48+I49</f>
        <v>0</v>
      </c>
      <c r="J46" s="600">
        <f t="shared" si="4"/>
        <v>0</v>
      </c>
      <c r="K46" s="558"/>
      <c r="L46" s="568"/>
    </row>
    <row r="47" spans="1:12" ht="12" customHeight="1">
      <c r="A47" s="213"/>
      <c r="B47" s="597"/>
      <c r="C47" s="795" t="s">
        <v>171</v>
      </c>
      <c r="D47" s="796"/>
      <c r="E47" s="570">
        <v>0</v>
      </c>
      <c r="F47" s="570">
        <v>0</v>
      </c>
      <c r="G47" s="570">
        <f t="shared" si="3"/>
        <v>0</v>
      </c>
      <c r="H47" s="570">
        <v>0</v>
      </c>
      <c r="I47" s="570">
        <v>0</v>
      </c>
      <c r="J47" s="570">
        <f t="shared" si="4"/>
        <v>0</v>
      </c>
      <c r="K47" s="558"/>
      <c r="L47" s="568"/>
    </row>
    <row r="48" spans="1:12" ht="12" customHeight="1">
      <c r="A48" s="213"/>
      <c r="B48" s="601"/>
      <c r="C48" s="795" t="s">
        <v>356</v>
      </c>
      <c r="D48" s="796"/>
      <c r="E48" s="570">
        <v>0</v>
      </c>
      <c r="F48" s="570">
        <v>0</v>
      </c>
      <c r="G48" s="570">
        <f t="shared" si="3"/>
        <v>0</v>
      </c>
      <c r="H48" s="570">
        <v>0</v>
      </c>
      <c r="I48" s="570">
        <v>0</v>
      </c>
      <c r="J48" s="570">
        <f t="shared" si="4"/>
        <v>0</v>
      </c>
      <c r="K48" s="558"/>
      <c r="L48" s="568"/>
    </row>
    <row r="49" spans="1:12" ht="12" customHeight="1">
      <c r="A49" s="213"/>
      <c r="B49" s="601"/>
      <c r="C49" s="795" t="s">
        <v>357</v>
      </c>
      <c r="D49" s="796"/>
      <c r="E49" s="570">
        <v>0</v>
      </c>
      <c r="F49" s="570">
        <v>0</v>
      </c>
      <c r="G49" s="570">
        <f t="shared" si="3"/>
        <v>0</v>
      </c>
      <c r="H49" s="570">
        <v>0</v>
      </c>
      <c r="I49" s="570">
        <v>0</v>
      </c>
      <c r="J49" s="570">
        <f t="shared" si="4"/>
        <v>0</v>
      </c>
      <c r="K49" s="558"/>
      <c r="L49" s="568"/>
    </row>
    <row r="50" spans="1:12" s="230" customFormat="1" ht="12" customHeight="1">
      <c r="A50" s="209"/>
      <c r="B50" s="604"/>
      <c r="C50" s="605"/>
      <c r="D50" s="606"/>
      <c r="E50" s="607"/>
      <c r="F50" s="607"/>
      <c r="G50" s="607"/>
      <c r="H50" s="607"/>
      <c r="I50" s="607"/>
      <c r="J50" s="607"/>
      <c r="K50" s="605"/>
      <c r="L50" s="608"/>
    </row>
    <row r="51" spans="1:12" ht="12" customHeight="1">
      <c r="A51" s="213"/>
      <c r="B51" s="597" t="s">
        <v>364</v>
      </c>
      <c r="C51" s="609"/>
      <c r="D51" s="602"/>
      <c r="E51" s="600">
        <f>+E52</f>
        <v>0</v>
      </c>
      <c r="F51" s="600">
        <f>+F52</f>
        <v>0</v>
      </c>
      <c r="G51" s="600">
        <f>+G52</f>
        <v>0</v>
      </c>
      <c r="H51" s="600">
        <f>+H52</f>
        <v>0</v>
      </c>
      <c r="I51" s="600">
        <f>+I52</f>
        <v>0</v>
      </c>
      <c r="J51" s="600">
        <f t="shared" si="4"/>
        <v>0</v>
      </c>
      <c r="K51" s="558"/>
      <c r="L51" s="568"/>
    </row>
    <row r="52" spans="1:12" ht="12" customHeight="1">
      <c r="A52" s="213"/>
      <c r="B52" s="601"/>
      <c r="C52" s="795" t="s">
        <v>358</v>
      </c>
      <c r="D52" s="796"/>
      <c r="E52" s="570">
        <v>0</v>
      </c>
      <c r="F52" s="570">
        <v>0</v>
      </c>
      <c r="G52" s="570">
        <f t="shared" ref="G52" si="5">+E52+F52</f>
        <v>0</v>
      </c>
      <c r="H52" s="570">
        <v>0</v>
      </c>
      <c r="I52" s="570"/>
      <c r="J52" s="570">
        <f t="shared" si="4"/>
        <v>0</v>
      </c>
      <c r="K52" s="558"/>
      <c r="L52" s="568"/>
    </row>
    <row r="53" spans="1:12" ht="12" customHeight="1">
      <c r="A53" s="213"/>
      <c r="B53" s="610"/>
      <c r="C53" s="611"/>
      <c r="D53" s="612"/>
      <c r="E53" s="573"/>
      <c r="F53" s="573"/>
      <c r="G53" s="573"/>
      <c r="H53" s="573"/>
      <c r="I53" s="573"/>
      <c r="J53" s="573"/>
      <c r="K53" s="558"/>
      <c r="L53" s="568"/>
    </row>
    <row r="54" spans="1:12" ht="12" customHeight="1">
      <c r="A54" s="209"/>
      <c r="B54" s="613"/>
      <c r="C54" s="614"/>
      <c r="D54" s="615" t="s">
        <v>359</v>
      </c>
      <c r="E54" s="570">
        <f>+E34+E35+E36+E37+E40+E43+E44+E46+E51</f>
        <v>8765431.5500000007</v>
      </c>
      <c r="F54" s="570">
        <f t="shared" ref="F54:H54" si="6">+F34+F35+F36+F37+F40+F43+F44+F46+F51</f>
        <v>1966823</v>
      </c>
      <c r="G54" s="570">
        <f t="shared" si="6"/>
        <v>10732254.550000001</v>
      </c>
      <c r="H54" s="570">
        <f t="shared" si="6"/>
        <v>9035438.1400000006</v>
      </c>
      <c r="I54" s="570">
        <f>+I34+I35+I36+I37+I40+I43+I44+I46+I51</f>
        <v>9035438.1400000006</v>
      </c>
      <c r="J54" s="797">
        <f>+J33+J46+J51</f>
        <v>270006.58999999985</v>
      </c>
      <c r="K54" s="558"/>
      <c r="L54" s="568"/>
    </row>
    <row r="55" spans="1:12">
      <c r="A55" s="213"/>
      <c r="B55" s="574"/>
      <c r="C55" s="574"/>
      <c r="D55" s="574"/>
      <c r="E55" s="574"/>
      <c r="F55" s="574"/>
      <c r="G55" s="574"/>
      <c r="H55" s="799" t="s">
        <v>360</v>
      </c>
      <c r="I55" s="800"/>
      <c r="J55" s="798"/>
      <c r="K55" s="558"/>
      <c r="L55" s="568"/>
    </row>
    <row r="56" spans="1:12">
      <c r="A56" s="213"/>
      <c r="B56" s="794"/>
      <c r="C56" s="794"/>
      <c r="D56" s="794"/>
      <c r="E56" s="794"/>
      <c r="F56" s="794"/>
      <c r="G56" s="794"/>
      <c r="H56" s="794"/>
      <c r="I56" s="794"/>
      <c r="J56" s="794"/>
      <c r="K56" s="558"/>
      <c r="L56" s="568"/>
    </row>
    <row r="57" spans="1:12">
      <c r="B57" s="558" t="s">
        <v>365</v>
      </c>
      <c r="C57" s="558"/>
      <c r="D57" s="558"/>
      <c r="E57" s="558"/>
      <c r="F57" s="558"/>
      <c r="G57" s="558"/>
      <c r="H57" s="558"/>
      <c r="I57" s="558"/>
      <c r="J57" s="558"/>
      <c r="K57" s="558"/>
      <c r="L57" s="568"/>
    </row>
    <row r="58" spans="1:12">
      <c r="B58" s="558"/>
      <c r="C58" s="558"/>
      <c r="D58" s="558"/>
      <c r="E58" s="558"/>
      <c r="F58" s="558"/>
      <c r="G58" s="558"/>
      <c r="H58" s="558"/>
      <c r="I58" s="558"/>
      <c r="J58" s="558"/>
      <c r="K58" s="558"/>
      <c r="L58" s="568"/>
    </row>
    <row r="59" spans="1:12">
      <c r="B59" s="208"/>
      <c r="C59" s="208"/>
      <c r="D59" s="208"/>
      <c r="E59" s="208"/>
      <c r="F59" s="208"/>
      <c r="G59" s="208"/>
      <c r="H59" s="208"/>
      <c r="I59" s="208"/>
      <c r="J59" s="208"/>
    </row>
  </sheetData>
  <mergeCells count="41">
    <mergeCell ref="B2:J2"/>
    <mergeCell ref="B3:J3"/>
    <mergeCell ref="B4:J4"/>
    <mergeCell ref="B5:J5"/>
    <mergeCell ref="B7:D9"/>
    <mergeCell ref="E7:I7"/>
    <mergeCell ref="J7:J8"/>
    <mergeCell ref="E6:J6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56:J56"/>
    <mergeCell ref="C44:D44"/>
    <mergeCell ref="C47:D47"/>
    <mergeCell ref="C48:D48"/>
    <mergeCell ref="C49:D49"/>
    <mergeCell ref="C52:D52"/>
    <mergeCell ref="J54:J55"/>
    <mergeCell ref="H55:I55"/>
  </mergeCells>
  <pageMargins left="0.7" right="0.7" top="0.75" bottom="0.75" header="0.3" footer="0.3"/>
  <pageSetup scale="7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9"/>
  <dimension ref="A1:S119"/>
  <sheetViews>
    <sheetView showGridLines="0" topLeftCell="A64" workbookViewId="0">
      <selection activeCell="O99" sqref="O99"/>
    </sheetView>
  </sheetViews>
  <sheetFormatPr baseColWidth="10" defaultColWidth="10.77734375" defaultRowHeight="11.4"/>
  <cols>
    <col min="1" max="1" width="0.6640625" style="23" customWidth="1"/>
    <col min="2" max="2" width="1.44140625" style="23" customWidth="1"/>
    <col min="3" max="3" width="5" style="23" customWidth="1"/>
    <col min="4" max="4" width="44.109375" style="23" customWidth="1"/>
    <col min="5" max="5" width="1.77734375" style="23" customWidth="1"/>
    <col min="6" max="6" width="0.6640625" style="23" customWidth="1"/>
    <col min="7" max="8" width="13.33203125" style="23" bestFit="1" customWidth="1"/>
    <col min="9" max="9" width="0.77734375" style="23" customWidth="1"/>
    <col min="10" max="10" width="1.88671875" style="23" customWidth="1"/>
    <col min="11" max="11" width="11.88671875" style="23" customWidth="1"/>
    <col min="12" max="12" width="1.109375" style="23" customWidth="1"/>
    <col min="13" max="13" width="33.109375" style="23" customWidth="1"/>
    <col min="14" max="14" width="0.6640625" style="23" customWidth="1"/>
    <col min="15" max="16" width="13.88671875" style="23" bestFit="1" customWidth="1"/>
    <col min="17" max="18" width="11.44140625" style="23"/>
    <col min="19" max="19" width="14.5546875" style="23" bestFit="1" customWidth="1"/>
    <col min="20" max="254" width="11.44140625" style="23"/>
    <col min="255" max="255" width="0.5546875" style="23" customWidth="1"/>
    <col min="256" max="256" width="6.21875" style="23" customWidth="1"/>
    <col min="257" max="257" width="5" style="23" customWidth="1"/>
    <col min="258" max="258" width="25.44140625" style="23" customWidth="1"/>
    <col min="259" max="259" width="1.77734375" style="23" customWidth="1"/>
    <col min="260" max="260" width="0.6640625" style="23" customWidth="1"/>
    <col min="261" max="261" width="10.88671875" style="23" bestFit="1" customWidth="1"/>
    <col min="262" max="262" width="0.77734375" style="23" customWidth="1"/>
    <col min="263" max="263" width="11.109375" style="23" bestFit="1" customWidth="1"/>
    <col min="264" max="264" width="0.5546875" style="23" customWidth="1"/>
    <col min="265" max="265" width="13.33203125" style="23" customWidth="1"/>
    <col min="266" max="266" width="11.88671875" style="23" customWidth="1"/>
    <col min="267" max="267" width="1.109375" style="23" customWidth="1"/>
    <col min="268" max="268" width="12" style="23" customWidth="1"/>
    <col min="269" max="269" width="0.6640625" style="23" customWidth="1"/>
    <col min="270" max="270" width="11.88671875" style="23" bestFit="1" customWidth="1"/>
    <col min="271" max="271" width="0.77734375" style="23" customWidth="1"/>
    <col min="272" max="272" width="11.5546875" style="23" bestFit="1" customWidth="1"/>
    <col min="273" max="510" width="11.44140625" style="23"/>
    <col min="511" max="511" width="0.5546875" style="23" customWidth="1"/>
    <col min="512" max="512" width="6.21875" style="23" customWidth="1"/>
    <col min="513" max="513" width="5" style="23" customWidth="1"/>
    <col min="514" max="514" width="25.44140625" style="23" customWidth="1"/>
    <col min="515" max="515" width="1.77734375" style="23" customWidth="1"/>
    <col min="516" max="516" width="0.6640625" style="23" customWidth="1"/>
    <col min="517" max="517" width="10.88671875" style="23" bestFit="1" customWidth="1"/>
    <col min="518" max="518" width="0.77734375" style="23" customWidth="1"/>
    <col min="519" max="519" width="11.109375" style="23" bestFit="1" customWidth="1"/>
    <col min="520" max="520" width="0.5546875" style="23" customWidth="1"/>
    <col min="521" max="521" width="13.33203125" style="23" customWidth="1"/>
    <col min="522" max="522" width="11.88671875" style="23" customWidth="1"/>
    <col min="523" max="523" width="1.109375" style="23" customWidth="1"/>
    <col min="524" max="524" width="12" style="23" customWidth="1"/>
    <col min="525" max="525" width="0.6640625" style="23" customWidth="1"/>
    <col min="526" max="526" width="11.88671875" style="23" bestFit="1" customWidth="1"/>
    <col min="527" max="527" width="0.77734375" style="23" customWidth="1"/>
    <col min="528" max="528" width="11.5546875" style="23" bestFit="1" customWidth="1"/>
    <col min="529" max="766" width="11.44140625" style="23"/>
    <col min="767" max="767" width="0.5546875" style="23" customWidth="1"/>
    <col min="768" max="768" width="6.21875" style="23" customWidth="1"/>
    <col min="769" max="769" width="5" style="23" customWidth="1"/>
    <col min="770" max="770" width="25.44140625" style="23" customWidth="1"/>
    <col min="771" max="771" width="1.77734375" style="23" customWidth="1"/>
    <col min="772" max="772" width="0.6640625" style="23" customWidth="1"/>
    <col min="773" max="773" width="10.88671875" style="23" bestFit="1" customWidth="1"/>
    <col min="774" max="774" width="0.77734375" style="23" customWidth="1"/>
    <col min="775" max="775" width="11.109375" style="23" bestFit="1" customWidth="1"/>
    <col min="776" max="776" width="0.5546875" style="23" customWidth="1"/>
    <col min="777" max="777" width="13.33203125" style="23" customWidth="1"/>
    <col min="778" max="778" width="11.88671875" style="23" customWidth="1"/>
    <col min="779" max="779" width="1.109375" style="23" customWidth="1"/>
    <col min="780" max="780" width="12" style="23" customWidth="1"/>
    <col min="781" max="781" width="0.6640625" style="23" customWidth="1"/>
    <col min="782" max="782" width="11.88671875" style="23" bestFit="1" customWidth="1"/>
    <col min="783" max="783" width="0.77734375" style="23" customWidth="1"/>
    <col min="784" max="784" width="11.5546875" style="23" bestFit="1" customWidth="1"/>
    <col min="785" max="1022" width="11.44140625" style="23"/>
    <col min="1023" max="1023" width="0.5546875" style="23" customWidth="1"/>
    <col min="1024" max="1024" width="6.21875" style="23" customWidth="1"/>
    <col min="1025" max="1025" width="5" style="23" customWidth="1"/>
    <col min="1026" max="1026" width="25.44140625" style="23" customWidth="1"/>
    <col min="1027" max="1027" width="1.77734375" style="23" customWidth="1"/>
    <col min="1028" max="1028" width="0.6640625" style="23" customWidth="1"/>
    <col min="1029" max="1029" width="10.88671875" style="23" bestFit="1" customWidth="1"/>
    <col min="1030" max="1030" width="0.77734375" style="23" customWidth="1"/>
    <col min="1031" max="1031" width="11.109375" style="23" bestFit="1" customWidth="1"/>
    <col min="1032" max="1032" width="0.5546875" style="23" customWidth="1"/>
    <col min="1033" max="1033" width="13.33203125" style="23" customWidth="1"/>
    <col min="1034" max="1034" width="11.88671875" style="23" customWidth="1"/>
    <col min="1035" max="1035" width="1.109375" style="23" customWidth="1"/>
    <col min="1036" max="1036" width="12" style="23" customWidth="1"/>
    <col min="1037" max="1037" width="0.6640625" style="23" customWidth="1"/>
    <col min="1038" max="1038" width="11.88671875" style="23" bestFit="1" customWidth="1"/>
    <col min="1039" max="1039" width="0.77734375" style="23" customWidth="1"/>
    <col min="1040" max="1040" width="11.5546875" style="23" bestFit="1" customWidth="1"/>
    <col min="1041" max="1278" width="11.44140625" style="23"/>
    <col min="1279" max="1279" width="0.5546875" style="23" customWidth="1"/>
    <col min="1280" max="1280" width="6.21875" style="23" customWidth="1"/>
    <col min="1281" max="1281" width="5" style="23" customWidth="1"/>
    <col min="1282" max="1282" width="25.44140625" style="23" customWidth="1"/>
    <col min="1283" max="1283" width="1.77734375" style="23" customWidth="1"/>
    <col min="1284" max="1284" width="0.6640625" style="23" customWidth="1"/>
    <col min="1285" max="1285" width="10.88671875" style="23" bestFit="1" customWidth="1"/>
    <col min="1286" max="1286" width="0.77734375" style="23" customWidth="1"/>
    <col min="1287" max="1287" width="11.109375" style="23" bestFit="1" customWidth="1"/>
    <col min="1288" max="1288" width="0.5546875" style="23" customWidth="1"/>
    <col min="1289" max="1289" width="13.33203125" style="23" customWidth="1"/>
    <col min="1290" max="1290" width="11.88671875" style="23" customWidth="1"/>
    <col min="1291" max="1291" width="1.109375" style="23" customWidth="1"/>
    <col min="1292" max="1292" width="12" style="23" customWidth="1"/>
    <col min="1293" max="1293" width="0.6640625" style="23" customWidth="1"/>
    <col min="1294" max="1294" width="11.88671875" style="23" bestFit="1" customWidth="1"/>
    <col min="1295" max="1295" width="0.77734375" style="23" customWidth="1"/>
    <col min="1296" max="1296" width="11.5546875" style="23" bestFit="1" customWidth="1"/>
    <col min="1297" max="1534" width="11.44140625" style="23"/>
    <col min="1535" max="1535" width="0.5546875" style="23" customWidth="1"/>
    <col min="1536" max="1536" width="6.21875" style="23" customWidth="1"/>
    <col min="1537" max="1537" width="5" style="23" customWidth="1"/>
    <col min="1538" max="1538" width="25.44140625" style="23" customWidth="1"/>
    <col min="1539" max="1539" width="1.77734375" style="23" customWidth="1"/>
    <col min="1540" max="1540" width="0.6640625" style="23" customWidth="1"/>
    <col min="1541" max="1541" width="10.88671875" style="23" bestFit="1" customWidth="1"/>
    <col min="1542" max="1542" width="0.77734375" style="23" customWidth="1"/>
    <col min="1543" max="1543" width="11.109375" style="23" bestFit="1" customWidth="1"/>
    <col min="1544" max="1544" width="0.5546875" style="23" customWidth="1"/>
    <col min="1545" max="1545" width="13.33203125" style="23" customWidth="1"/>
    <col min="1546" max="1546" width="11.88671875" style="23" customWidth="1"/>
    <col min="1547" max="1547" width="1.109375" style="23" customWidth="1"/>
    <col min="1548" max="1548" width="12" style="23" customWidth="1"/>
    <col min="1549" max="1549" width="0.6640625" style="23" customWidth="1"/>
    <col min="1550" max="1550" width="11.88671875" style="23" bestFit="1" customWidth="1"/>
    <col min="1551" max="1551" width="0.77734375" style="23" customWidth="1"/>
    <col min="1552" max="1552" width="11.5546875" style="23" bestFit="1" customWidth="1"/>
    <col min="1553" max="1790" width="11.44140625" style="23"/>
    <col min="1791" max="1791" width="0.5546875" style="23" customWidth="1"/>
    <col min="1792" max="1792" width="6.21875" style="23" customWidth="1"/>
    <col min="1793" max="1793" width="5" style="23" customWidth="1"/>
    <col min="1794" max="1794" width="25.44140625" style="23" customWidth="1"/>
    <col min="1795" max="1795" width="1.77734375" style="23" customWidth="1"/>
    <col min="1796" max="1796" width="0.6640625" style="23" customWidth="1"/>
    <col min="1797" max="1797" width="10.88671875" style="23" bestFit="1" customWidth="1"/>
    <col min="1798" max="1798" width="0.77734375" style="23" customWidth="1"/>
    <col min="1799" max="1799" width="11.109375" style="23" bestFit="1" customWidth="1"/>
    <col min="1800" max="1800" width="0.5546875" style="23" customWidth="1"/>
    <col min="1801" max="1801" width="13.33203125" style="23" customWidth="1"/>
    <col min="1802" max="1802" width="11.88671875" style="23" customWidth="1"/>
    <col min="1803" max="1803" width="1.109375" style="23" customWidth="1"/>
    <col min="1804" max="1804" width="12" style="23" customWidth="1"/>
    <col min="1805" max="1805" width="0.6640625" style="23" customWidth="1"/>
    <col min="1806" max="1806" width="11.88671875" style="23" bestFit="1" customWidth="1"/>
    <col min="1807" max="1807" width="0.77734375" style="23" customWidth="1"/>
    <col min="1808" max="1808" width="11.5546875" style="23" bestFit="1" customWidth="1"/>
    <col min="1809" max="2046" width="11.44140625" style="23"/>
    <col min="2047" max="2047" width="0.5546875" style="23" customWidth="1"/>
    <col min="2048" max="2048" width="6.21875" style="23" customWidth="1"/>
    <col min="2049" max="2049" width="5" style="23" customWidth="1"/>
    <col min="2050" max="2050" width="25.44140625" style="23" customWidth="1"/>
    <col min="2051" max="2051" width="1.77734375" style="23" customWidth="1"/>
    <col min="2052" max="2052" width="0.6640625" style="23" customWidth="1"/>
    <col min="2053" max="2053" width="10.88671875" style="23" bestFit="1" customWidth="1"/>
    <col min="2054" max="2054" width="0.77734375" style="23" customWidth="1"/>
    <col min="2055" max="2055" width="11.109375" style="23" bestFit="1" customWidth="1"/>
    <col min="2056" max="2056" width="0.5546875" style="23" customWidth="1"/>
    <col min="2057" max="2057" width="13.33203125" style="23" customWidth="1"/>
    <col min="2058" max="2058" width="11.88671875" style="23" customWidth="1"/>
    <col min="2059" max="2059" width="1.109375" style="23" customWidth="1"/>
    <col min="2060" max="2060" width="12" style="23" customWidth="1"/>
    <col min="2061" max="2061" width="0.6640625" style="23" customWidth="1"/>
    <col min="2062" max="2062" width="11.88671875" style="23" bestFit="1" customWidth="1"/>
    <col min="2063" max="2063" width="0.77734375" style="23" customWidth="1"/>
    <col min="2064" max="2064" width="11.5546875" style="23" bestFit="1" customWidth="1"/>
    <col min="2065" max="2302" width="11.44140625" style="23"/>
    <col min="2303" max="2303" width="0.5546875" style="23" customWidth="1"/>
    <col min="2304" max="2304" width="6.21875" style="23" customWidth="1"/>
    <col min="2305" max="2305" width="5" style="23" customWidth="1"/>
    <col min="2306" max="2306" width="25.44140625" style="23" customWidth="1"/>
    <col min="2307" max="2307" width="1.77734375" style="23" customWidth="1"/>
    <col min="2308" max="2308" width="0.6640625" style="23" customWidth="1"/>
    <col min="2309" max="2309" width="10.88671875" style="23" bestFit="1" customWidth="1"/>
    <col min="2310" max="2310" width="0.77734375" style="23" customWidth="1"/>
    <col min="2311" max="2311" width="11.109375" style="23" bestFit="1" customWidth="1"/>
    <col min="2312" max="2312" width="0.5546875" style="23" customWidth="1"/>
    <col min="2313" max="2313" width="13.33203125" style="23" customWidth="1"/>
    <col min="2314" max="2314" width="11.88671875" style="23" customWidth="1"/>
    <col min="2315" max="2315" width="1.109375" style="23" customWidth="1"/>
    <col min="2316" max="2316" width="12" style="23" customWidth="1"/>
    <col min="2317" max="2317" width="0.6640625" style="23" customWidth="1"/>
    <col min="2318" max="2318" width="11.88671875" style="23" bestFit="1" customWidth="1"/>
    <col min="2319" max="2319" width="0.77734375" style="23" customWidth="1"/>
    <col min="2320" max="2320" width="11.5546875" style="23" bestFit="1" customWidth="1"/>
    <col min="2321" max="2558" width="11.44140625" style="23"/>
    <col min="2559" max="2559" width="0.5546875" style="23" customWidth="1"/>
    <col min="2560" max="2560" width="6.21875" style="23" customWidth="1"/>
    <col min="2561" max="2561" width="5" style="23" customWidth="1"/>
    <col min="2562" max="2562" width="25.44140625" style="23" customWidth="1"/>
    <col min="2563" max="2563" width="1.77734375" style="23" customWidth="1"/>
    <col min="2564" max="2564" width="0.6640625" style="23" customWidth="1"/>
    <col min="2565" max="2565" width="10.88671875" style="23" bestFit="1" customWidth="1"/>
    <col min="2566" max="2566" width="0.77734375" style="23" customWidth="1"/>
    <col min="2567" max="2567" width="11.109375" style="23" bestFit="1" customWidth="1"/>
    <col min="2568" max="2568" width="0.5546875" style="23" customWidth="1"/>
    <col min="2569" max="2569" width="13.33203125" style="23" customWidth="1"/>
    <col min="2570" max="2570" width="11.88671875" style="23" customWidth="1"/>
    <col min="2571" max="2571" width="1.109375" style="23" customWidth="1"/>
    <col min="2572" max="2572" width="12" style="23" customWidth="1"/>
    <col min="2573" max="2573" width="0.6640625" style="23" customWidth="1"/>
    <col min="2574" max="2574" width="11.88671875" style="23" bestFit="1" customWidth="1"/>
    <col min="2575" max="2575" width="0.77734375" style="23" customWidth="1"/>
    <col min="2576" max="2576" width="11.5546875" style="23" bestFit="1" customWidth="1"/>
    <col min="2577" max="2814" width="11.44140625" style="23"/>
    <col min="2815" max="2815" width="0.5546875" style="23" customWidth="1"/>
    <col min="2816" max="2816" width="6.21875" style="23" customWidth="1"/>
    <col min="2817" max="2817" width="5" style="23" customWidth="1"/>
    <col min="2818" max="2818" width="25.44140625" style="23" customWidth="1"/>
    <col min="2819" max="2819" width="1.77734375" style="23" customWidth="1"/>
    <col min="2820" max="2820" width="0.6640625" style="23" customWidth="1"/>
    <col min="2821" max="2821" width="10.88671875" style="23" bestFit="1" customWidth="1"/>
    <col min="2822" max="2822" width="0.77734375" style="23" customWidth="1"/>
    <col min="2823" max="2823" width="11.109375" style="23" bestFit="1" customWidth="1"/>
    <col min="2824" max="2824" width="0.5546875" style="23" customWidth="1"/>
    <col min="2825" max="2825" width="13.33203125" style="23" customWidth="1"/>
    <col min="2826" max="2826" width="11.88671875" style="23" customWidth="1"/>
    <col min="2827" max="2827" width="1.109375" style="23" customWidth="1"/>
    <col min="2828" max="2828" width="12" style="23" customWidth="1"/>
    <col min="2829" max="2829" width="0.6640625" style="23" customWidth="1"/>
    <col min="2830" max="2830" width="11.88671875" style="23" bestFit="1" customWidth="1"/>
    <col min="2831" max="2831" width="0.77734375" style="23" customWidth="1"/>
    <col min="2832" max="2832" width="11.5546875" style="23" bestFit="1" customWidth="1"/>
    <col min="2833" max="3070" width="11.44140625" style="23"/>
    <col min="3071" max="3071" width="0.5546875" style="23" customWidth="1"/>
    <col min="3072" max="3072" width="6.21875" style="23" customWidth="1"/>
    <col min="3073" max="3073" width="5" style="23" customWidth="1"/>
    <col min="3074" max="3074" width="25.44140625" style="23" customWidth="1"/>
    <col min="3075" max="3075" width="1.77734375" style="23" customWidth="1"/>
    <col min="3076" max="3076" width="0.6640625" style="23" customWidth="1"/>
    <col min="3077" max="3077" width="10.88671875" style="23" bestFit="1" customWidth="1"/>
    <col min="3078" max="3078" width="0.77734375" style="23" customWidth="1"/>
    <col min="3079" max="3079" width="11.109375" style="23" bestFit="1" customWidth="1"/>
    <col min="3080" max="3080" width="0.5546875" style="23" customWidth="1"/>
    <col min="3081" max="3081" width="13.33203125" style="23" customWidth="1"/>
    <col min="3082" max="3082" width="11.88671875" style="23" customWidth="1"/>
    <col min="3083" max="3083" width="1.109375" style="23" customWidth="1"/>
    <col min="3084" max="3084" width="12" style="23" customWidth="1"/>
    <col min="3085" max="3085" width="0.6640625" style="23" customWidth="1"/>
    <col min="3086" max="3086" width="11.88671875" style="23" bestFit="1" customWidth="1"/>
    <col min="3087" max="3087" width="0.77734375" style="23" customWidth="1"/>
    <col min="3088" max="3088" width="11.5546875" style="23" bestFit="1" customWidth="1"/>
    <col min="3089" max="3326" width="11.44140625" style="23"/>
    <col min="3327" max="3327" width="0.5546875" style="23" customWidth="1"/>
    <col min="3328" max="3328" width="6.21875" style="23" customWidth="1"/>
    <col min="3329" max="3329" width="5" style="23" customWidth="1"/>
    <col min="3330" max="3330" width="25.44140625" style="23" customWidth="1"/>
    <col min="3331" max="3331" width="1.77734375" style="23" customWidth="1"/>
    <col min="3332" max="3332" width="0.6640625" style="23" customWidth="1"/>
    <col min="3333" max="3333" width="10.88671875" style="23" bestFit="1" customWidth="1"/>
    <col min="3334" max="3334" width="0.77734375" style="23" customWidth="1"/>
    <col min="3335" max="3335" width="11.109375" style="23" bestFit="1" customWidth="1"/>
    <col min="3336" max="3336" width="0.5546875" style="23" customWidth="1"/>
    <col min="3337" max="3337" width="13.33203125" style="23" customWidth="1"/>
    <col min="3338" max="3338" width="11.88671875" style="23" customWidth="1"/>
    <col min="3339" max="3339" width="1.109375" style="23" customWidth="1"/>
    <col min="3340" max="3340" width="12" style="23" customWidth="1"/>
    <col min="3341" max="3341" width="0.6640625" style="23" customWidth="1"/>
    <col min="3342" max="3342" width="11.88671875" style="23" bestFit="1" customWidth="1"/>
    <col min="3343" max="3343" width="0.77734375" style="23" customWidth="1"/>
    <col min="3344" max="3344" width="11.5546875" style="23" bestFit="1" customWidth="1"/>
    <col min="3345" max="3582" width="11.44140625" style="23"/>
    <col min="3583" max="3583" width="0.5546875" style="23" customWidth="1"/>
    <col min="3584" max="3584" width="6.21875" style="23" customWidth="1"/>
    <col min="3585" max="3585" width="5" style="23" customWidth="1"/>
    <col min="3586" max="3586" width="25.44140625" style="23" customWidth="1"/>
    <col min="3587" max="3587" width="1.77734375" style="23" customWidth="1"/>
    <col min="3588" max="3588" width="0.6640625" style="23" customWidth="1"/>
    <col min="3589" max="3589" width="10.88671875" style="23" bestFit="1" customWidth="1"/>
    <col min="3590" max="3590" width="0.77734375" style="23" customWidth="1"/>
    <col min="3591" max="3591" width="11.109375" style="23" bestFit="1" customWidth="1"/>
    <col min="3592" max="3592" width="0.5546875" style="23" customWidth="1"/>
    <col min="3593" max="3593" width="13.33203125" style="23" customWidth="1"/>
    <col min="3594" max="3594" width="11.88671875" style="23" customWidth="1"/>
    <col min="3595" max="3595" width="1.109375" style="23" customWidth="1"/>
    <col min="3596" max="3596" width="12" style="23" customWidth="1"/>
    <col min="3597" max="3597" width="0.6640625" style="23" customWidth="1"/>
    <col min="3598" max="3598" width="11.88671875" style="23" bestFit="1" customWidth="1"/>
    <col min="3599" max="3599" width="0.77734375" style="23" customWidth="1"/>
    <col min="3600" max="3600" width="11.5546875" style="23" bestFit="1" customWidth="1"/>
    <col min="3601" max="3838" width="11.44140625" style="23"/>
    <col min="3839" max="3839" width="0.5546875" style="23" customWidth="1"/>
    <col min="3840" max="3840" width="6.21875" style="23" customWidth="1"/>
    <col min="3841" max="3841" width="5" style="23" customWidth="1"/>
    <col min="3842" max="3842" width="25.44140625" style="23" customWidth="1"/>
    <col min="3843" max="3843" width="1.77734375" style="23" customWidth="1"/>
    <col min="3844" max="3844" width="0.6640625" style="23" customWidth="1"/>
    <col min="3845" max="3845" width="10.88671875" style="23" bestFit="1" customWidth="1"/>
    <col min="3846" max="3846" width="0.77734375" style="23" customWidth="1"/>
    <col min="3847" max="3847" width="11.109375" style="23" bestFit="1" customWidth="1"/>
    <col min="3848" max="3848" width="0.5546875" style="23" customWidth="1"/>
    <col min="3849" max="3849" width="13.33203125" style="23" customWidth="1"/>
    <col min="3850" max="3850" width="11.88671875" style="23" customWidth="1"/>
    <col min="3851" max="3851" width="1.109375" style="23" customWidth="1"/>
    <col min="3852" max="3852" width="12" style="23" customWidth="1"/>
    <col min="3853" max="3853" width="0.6640625" style="23" customWidth="1"/>
    <col min="3854" max="3854" width="11.88671875" style="23" bestFit="1" customWidth="1"/>
    <col min="3855" max="3855" width="0.77734375" style="23" customWidth="1"/>
    <col min="3856" max="3856" width="11.5546875" style="23" bestFit="1" customWidth="1"/>
    <col min="3857" max="4094" width="11.44140625" style="23"/>
    <col min="4095" max="4095" width="0.5546875" style="23" customWidth="1"/>
    <col min="4096" max="4096" width="6.21875" style="23" customWidth="1"/>
    <col min="4097" max="4097" width="5" style="23" customWidth="1"/>
    <col min="4098" max="4098" width="25.44140625" style="23" customWidth="1"/>
    <col min="4099" max="4099" width="1.77734375" style="23" customWidth="1"/>
    <col min="4100" max="4100" width="0.6640625" style="23" customWidth="1"/>
    <col min="4101" max="4101" width="10.88671875" style="23" bestFit="1" customWidth="1"/>
    <col min="4102" max="4102" width="0.77734375" style="23" customWidth="1"/>
    <col min="4103" max="4103" width="11.109375" style="23" bestFit="1" customWidth="1"/>
    <col min="4104" max="4104" width="0.5546875" style="23" customWidth="1"/>
    <col min="4105" max="4105" width="13.33203125" style="23" customWidth="1"/>
    <col min="4106" max="4106" width="11.88671875" style="23" customWidth="1"/>
    <col min="4107" max="4107" width="1.109375" style="23" customWidth="1"/>
    <col min="4108" max="4108" width="12" style="23" customWidth="1"/>
    <col min="4109" max="4109" width="0.6640625" style="23" customWidth="1"/>
    <col min="4110" max="4110" width="11.88671875" style="23" bestFit="1" customWidth="1"/>
    <col min="4111" max="4111" width="0.77734375" style="23" customWidth="1"/>
    <col min="4112" max="4112" width="11.5546875" style="23" bestFit="1" customWidth="1"/>
    <col min="4113" max="4350" width="11.44140625" style="23"/>
    <col min="4351" max="4351" width="0.5546875" style="23" customWidth="1"/>
    <col min="4352" max="4352" width="6.21875" style="23" customWidth="1"/>
    <col min="4353" max="4353" width="5" style="23" customWidth="1"/>
    <col min="4354" max="4354" width="25.44140625" style="23" customWidth="1"/>
    <col min="4355" max="4355" width="1.77734375" style="23" customWidth="1"/>
    <col min="4356" max="4356" width="0.6640625" style="23" customWidth="1"/>
    <col min="4357" max="4357" width="10.88671875" style="23" bestFit="1" customWidth="1"/>
    <col min="4358" max="4358" width="0.77734375" style="23" customWidth="1"/>
    <col min="4359" max="4359" width="11.109375" style="23" bestFit="1" customWidth="1"/>
    <col min="4360" max="4360" width="0.5546875" style="23" customWidth="1"/>
    <col min="4361" max="4361" width="13.33203125" style="23" customWidth="1"/>
    <col min="4362" max="4362" width="11.88671875" style="23" customWidth="1"/>
    <col min="4363" max="4363" width="1.109375" style="23" customWidth="1"/>
    <col min="4364" max="4364" width="12" style="23" customWidth="1"/>
    <col min="4365" max="4365" width="0.6640625" style="23" customWidth="1"/>
    <col min="4366" max="4366" width="11.88671875" style="23" bestFit="1" customWidth="1"/>
    <col min="4367" max="4367" width="0.77734375" style="23" customWidth="1"/>
    <col min="4368" max="4368" width="11.5546875" style="23" bestFit="1" customWidth="1"/>
    <col min="4369" max="4606" width="11.44140625" style="23"/>
    <col min="4607" max="4607" width="0.5546875" style="23" customWidth="1"/>
    <col min="4608" max="4608" width="6.21875" style="23" customWidth="1"/>
    <col min="4609" max="4609" width="5" style="23" customWidth="1"/>
    <col min="4610" max="4610" width="25.44140625" style="23" customWidth="1"/>
    <col min="4611" max="4611" width="1.77734375" style="23" customWidth="1"/>
    <col min="4612" max="4612" width="0.6640625" style="23" customWidth="1"/>
    <col min="4613" max="4613" width="10.88671875" style="23" bestFit="1" customWidth="1"/>
    <col min="4614" max="4614" width="0.77734375" style="23" customWidth="1"/>
    <col min="4615" max="4615" width="11.109375" style="23" bestFit="1" customWidth="1"/>
    <col min="4616" max="4616" width="0.5546875" style="23" customWidth="1"/>
    <col min="4617" max="4617" width="13.33203125" style="23" customWidth="1"/>
    <col min="4618" max="4618" width="11.88671875" style="23" customWidth="1"/>
    <col min="4619" max="4619" width="1.109375" style="23" customWidth="1"/>
    <col min="4620" max="4620" width="12" style="23" customWidth="1"/>
    <col min="4621" max="4621" width="0.6640625" style="23" customWidth="1"/>
    <col min="4622" max="4622" width="11.88671875" style="23" bestFit="1" customWidth="1"/>
    <col min="4623" max="4623" width="0.77734375" style="23" customWidth="1"/>
    <col min="4624" max="4624" width="11.5546875" style="23" bestFit="1" customWidth="1"/>
    <col min="4625" max="4862" width="11.44140625" style="23"/>
    <col min="4863" max="4863" width="0.5546875" style="23" customWidth="1"/>
    <col min="4864" max="4864" width="6.21875" style="23" customWidth="1"/>
    <col min="4865" max="4865" width="5" style="23" customWidth="1"/>
    <col min="4866" max="4866" width="25.44140625" style="23" customWidth="1"/>
    <col min="4867" max="4867" width="1.77734375" style="23" customWidth="1"/>
    <col min="4868" max="4868" width="0.6640625" style="23" customWidth="1"/>
    <col min="4869" max="4869" width="10.88671875" style="23" bestFit="1" customWidth="1"/>
    <col min="4870" max="4870" width="0.77734375" style="23" customWidth="1"/>
    <col min="4871" max="4871" width="11.109375" style="23" bestFit="1" customWidth="1"/>
    <col min="4872" max="4872" width="0.5546875" style="23" customWidth="1"/>
    <col min="4873" max="4873" width="13.33203125" style="23" customWidth="1"/>
    <col min="4874" max="4874" width="11.88671875" style="23" customWidth="1"/>
    <col min="4875" max="4875" width="1.109375" style="23" customWidth="1"/>
    <col min="4876" max="4876" width="12" style="23" customWidth="1"/>
    <col min="4877" max="4877" width="0.6640625" style="23" customWidth="1"/>
    <col min="4878" max="4878" width="11.88671875" style="23" bestFit="1" customWidth="1"/>
    <col min="4879" max="4879" width="0.77734375" style="23" customWidth="1"/>
    <col min="4880" max="4880" width="11.5546875" style="23" bestFit="1" customWidth="1"/>
    <col min="4881" max="5118" width="11.44140625" style="23"/>
    <col min="5119" max="5119" width="0.5546875" style="23" customWidth="1"/>
    <col min="5120" max="5120" width="6.21875" style="23" customWidth="1"/>
    <col min="5121" max="5121" width="5" style="23" customWidth="1"/>
    <col min="5122" max="5122" width="25.44140625" style="23" customWidth="1"/>
    <col min="5123" max="5123" width="1.77734375" style="23" customWidth="1"/>
    <col min="5124" max="5124" width="0.6640625" style="23" customWidth="1"/>
    <col min="5125" max="5125" width="10.88671875" style="23" bestFit="1" customWidth="1"/>
    <col min="5126" max="5126" width="0.77734375" style="23" customWidth="1"/>
    <col min="5127" max="5127" width="11.109375" style="23" bestFit="1" customWidth="1"/>
    <col min="5128" max="5128" width="0.5546875" style="23" customWidth="1"/>
    <col min="5129" max="5129" width="13.33203125" style="23" customWidth="1"/>
    <col min="5130" max="5130" width="11.88671875" style="23" customWidth="1"/>
    <col min="5131" max="5131" width="1.109375" style="23" customWidth="1"/>
    <col min="5132" max="5132" width="12" style="23" customWidth="1"/>
    <col min="5133" max="5133" width="0.6640625" style="23" customWidth="1"/>
    <col min="5134" max="5134" width="11.88671875" style="23" bestFit="1" customWidth="1"/>
    <col min="5135" max="5135" width="0.77734375" style="23" customWidth="1"/>
    <col min="5136" max="5136" width="11.5546875" style="23" bestFit="1" customWidth="1"/>
    <col min="5137" max="5374" width="11.44140625" style="23"/>
    <col min="5375" max="5375" width="0.5546875" style="23" customWidth="1"/>
    <col min="5376" max="5376" width="6.21875" style="23" customWidth="1"/>
    <col min="5377" max="5377" width="5" style="23" customWidth="1"/>
    <col min="5378" max="5378" width="25.44140625" style="23" customWidth="1"/>
    <col min="5379" max="5379" width="1.77734375" style="23" customWidth="1"/>
    <col min="5380" max="5380" width="0.6640625" style="23" customWidth="1"/>
    <col min="5381" max="5381" width="10.88671875" style="23" bestFit="1" customWidth="1"/>
    <col min="5382" max="5382" width="0.77734375" style="23" customWidth="1"/>
    <col min="5383" max="5383" width="11.109375" style="23" bestFit="1" customWidth="1"/>
    <col min="5384" max="5384" width="0.5546875" style="23" customWidth="1"/>
    <col min="5385" max="5385" width="13.33203125" style="23" customWidth="1"/>
    <col min="5386" max="5386" width="11.88671875" style="23" customWidth="1"/>
    <col min="5387" max="5387" width="1.109375" style="23" customWidth="1"/>
    <col min="5388" max="5388" width="12" style="23" customWidth="1"/>
    <col min="5389" max="5389" width="0.6640625" style="23" customWidth="1"/>
    <col min="5390" max="5390" width="11.88671875" style="23" bestFit="1" customWidth="1"/>
    <col min="5391" max="5391" width="0.77734375" style="23" customWidth="1"/>
    <col min="5392" max="5392" width="11.5546875" style="23" bestFit="1" customWidth="1"/>
    <col min="5393" max="5630" width="11.44140625" style="23"/>
    <col min="5631" max="5631" width="0.5546875" style="23" customWidth="1"/>
    <col min="5632" max="5632" width="6.21875" style="23" customWidth="1"/>
    <col min="5633" max="5633" width="5" style="23" customWidth="1"/>
    <col min="5634" max="5634" width="25.44140625" style="23" customWidth="1"/>
    <col min="5635" max="5635" width="1.77734375" style="23" customWidth="1"/>
    <col min="5636" max="5636" width="0.6640625" style="23" customWidth="1"/>
    <col min="5637" max="5637" width="10.88671875" style="23" bestFit="1" customWidth="1"/>
    <col min="5638" max="5638" width="0.77734375" style="23" customWidth="1"/>
    <col min="5639" max="5639" width="11.109375" style="23" bestFit="1" customWidth="1"/>
    <col min="5640" max="5640" width="0.5546875" style="23" customWidth="1"/>
    <col min="5641" max="5641" width="13.33203125" style="23" customWidth="1"/>
    <col min="5642" max="5642" width="11.88671875" style="23" customWidth="1"/>
    <col min="5643" max="5643" width="1.109375" style="23" customWidth="1"/>
    <col min="5644" max="5644" width="12" style="23" customWidth="1"/>
    <col min="5645" max="5645" width="0.6640625" style="23" customWidth="1"/>
    <col min="5646" max="5646" width="11.88671875" style="23" bestFit="1" customWidth="1"/>
    <col min="5647" max="5647" width="0.77734375" style="23" customWidth="1"/>
    <col min="5648" max="5648" width="11.5546875" style="23" bestFit="1" customWidth="1"/>
    <col min="5649" max="5886" width="11.44140625" style="23"/>
    <col min="5887" max="5887" width="0.5546875" style="23" customWidth="1"/>
    <col min="5888" max="5888" width="6.21875" style="23" customWidth="1"/>
    <col min="5889" max="5889" width="5" style="23" customWidth="1"/>
    <col min="5890" max="5890" width="25.44140625" style="23" customWidth="1"/>
    <col min="5891" max="5891" width="1.77734375" style="23" customWidth="1"/>
    <col min="5892" max="5892" width="0.6640625" style="23" customWidth="1"/>
    <col min="5893" max="5893" width="10.88671875" style="23" bestFit="1" customWidth="1"/>
    <col min="5894" max="5894" width="0.77734375" style="23" customWidth="1"/>
    <col min="5895" max="5895" width="11.109375" style="23" bestFit="1" customWidth="1"/>
    <col min="5896" max="5896" width="0.5546875" style="23" customWidth="1"/>
    <col min="5897" max="5897" width="13.33203125" style="23" customWidth="1"/>
    <col min="5898" max="5898" width="11.88671875" style="23" customWidth="1"/>
    <col min="5899" max="5899" width="1.109375" style="23" customWidth="1"/>
    <col min="5900" max="5900" width="12" style="23" customWidth="1"/>
    <col min="5901" max="5901" width="0.6640625" style="23" customWidth="1"/>
    <col min="5902" max="5902" width="11.88671875" style="23" bestFit="1" customWidth="1"/>
    <col min="5903" max="5903" width="0.77734375" style="23" customWidth="1"/>
    <col min="5904" max="5904" width="11.5546875" style="23" bestFit="1" customWidth="1"/>
    <col min="5905" max="6142" width="11.44140625" style="23"/>
    <col min="6143" max="6143" width="0.5546875" style="23" customWidth="1"/>
    <col min="6144" max="6144" width="6.21875" style="23" customWidth="1"/>
    <col min="6145" max="6145" width="5" style="23" customWidth="1"/>
    <col min="6146" max="6146" width="25.44140625" style="23" customWidth="1"/>
    <col min="6147" max="6147" width="1.77734375" style="23" customWidth="1"/>
    <col min="6148" max="6148" width="0.6640625" style="23" customWidth="1"/>
    <col min="6149" max="6149" width="10.88671875" style="23" bestFit="1" customWidth="1"/>
    <col min="6150" max="6150" width="0.77734375" style="23" customWidth="1"/>
    <col min="6151" max="6151" width="11.109375" style="23" bestFit="1" customWidth="1"/>
    <col min="6152" max="6152" width="0.5546875" style="23" customWidth="1"/>
    <col min="6153" max="6153" width="13.33203125" style="23" customWidth="1"/>
    <col min="6154" max="6154" width="11.88671875" style="23" customWidth="1"/>
    <col min="6155" max="6155" width="1.109375" style="23" customWidth="1"/>
    <col min="6156" max="6156" width="12" style="23" customWidth="1"/>
    <col min="6157" max="6157" width="0.6640625" style="23" customWidth="1"/>
    <col min="6158" max="6158" width="11.88671875" style="23" bestFit="1" customWidth="1"/>
    <col min="6159" max="6159" width="0.77734375" style="23" customWidth="1"/>
    <col min="6160" max="6160" width="11.5546875" style="23" bestFit="1" customWidth="1"/>
    <col min="6161" max="6398" width="11.44140625" style="23"/>
    <col min="6399" max="6399" width="0.5546875" style="23" customWidth="1"/>
    <col min="6400" max="6400" width="6.21875" style="23" customWidth="1"/>
    <col min="6401" max="6401" width="5" style="23" customWidth="1"/>
    <col min="6402" max="6402" width="25.44140625" style="23" customWidth="1"/>
    <col min="6403" max="6403" width="1.77734375" style="23" customWidth="1"/>
    <col min="6404" max="6404" width="0.6640625" style="23" customWidth="1"/>
    <col min="6405" max="6405" width="10.88671875" style="23" bestFit="1" customWidth="1"/>
    <col min="6406" max="6406" width="0.77734375" style="23" customWidth="1"/>
    <col min="6407" max="6407" width="11.109375" style="23" bestFit="1" customWidth="1"/>
    <col min="6408" max="6408" width="0.5546875" style="23" customWidth="1"/>
    <col min="6409" max="6409" width="13.33203125" style="23" customWidth="1"/>
    <col min="6410" max="6410" width="11.88671875" style="23" customWidth="1"/>
    <col min="6411" max="6411" width="1.109375" style="23" customWidth="1"/>
    <col min="6412" max="6412" width="12" style="23" customWidth="1"/>
    <col min="6413" max="6413" width="0.6640625" style="23" customWidth="1"/>
    <col min="6414" max="6414" width="11.88671875" style="23" bestFit="1" customWidth="1"/>
    <col min="6415" max="6415" width="0.77734375" style="23" customWidth="1"/>
    <col min="6416" max="6416" width="11.5546875" style="23" bestFit="1" customWidth="1"/>
    <col min="6417" max="6654" width="11.44140625" style="23"/>
    <col min="6655" max="6655" width="0.5546875" style="23" customWidth="1"/>
    <col min="6656" max="6656" width="6.21875" style="23" customWidth="1"/>
    <col min="6657" max="6657" width="5" style="23" customWidth="1"/>
    <col min="6658" max="6658" width="25.44140625" style="23" customWidth="1"/>
    <col min="6659" max="6659" width="1.77734375" style="23" customWidth="1"/>
    <col min="6660" max="6660" width="0.6640625" style="23" customWidth="1"/>
    <col min="6661" max="6661" width="10.88671875" style="23" bestFit="1" customWidth="1"/>
    <col min="6662" max="6662" width="0.77734375" style="23" customWidth="1"/>
    <col min="6663" max="6663" width="11.109375" style="23" bestFit="1" customWidth="1"/>
    <col min="6664" max="6664" width="0.5546875" style="23" customWidth="1"/>
    <col min="6665" max="6665" width="13.33203125" style="23" customWidth="1"/>
    <col min="6666" max="6666" width="11.88671875" style="23" customWidth="1"/>
    <col min="6667" max="6667" width="1.109375" style="23" customWidth="1"/>
    <col min="6668" max="6668" width="12" style="23" customWidth="1"/>
    <col min="6669" max="6669" width="0.6640625" style="23" customWidth="1"/>
    <col min="6670" max="6670" width="11.88671875" style="23" bestFit="1" customWidth="1"/>
    <col min="6671" max="6671" width="0.77734375" style="23" customWidth="1"/>
    <col min="6672" max="6672" width="11.5546875" style="23" bestFit="1" customWidth="1"/>
    <col min="6673" max="6910" width="11.44140625" style="23"/>
    <col min="6911" max="6911" width="0.5546875" style="23" customWidth="1"/>
    <col min="6912" max="6912" width="6.21875" style="23" customWidth="1"/>
    <col min="6913" max="6913" width="5" style="23" customWidth="1"/>
    <col min="6914" max="6914" width="25.44140625" style="23" customWidth="1"/>
    <col min="6915" max="6915" width="1.77734375" style="23" customWidth="1"/>
    <col min="6916" max="6916" width="0.6640625" style="23" customWidth="1"/>
    <col min="6917" max="6917" width="10.88671875" style="23" bestFit="1" customWidth="1"/>
    <col min="6918" max="6918" width="0.77734375" style="23" customWidth="1"/>
    <col min="6919" max="6919" width="11.109375" style="23" bestFit="1" customWidth="1"/>
    <col min="6920" max="6920" width="0.5546875" style="23" customWidth="1"/>
    <col min="6921" max="6921" width="13.33203125" style="23" customWidth="1"/>
    <col min="6922" max="6922" width="11.88671875" style="23" customWidth="1"/>
    <col min="6923" max="6923" width="1.109375" style="23" customWidth="1"/>
    <col min="6924" max="6924" width="12" style="23" customWidth="1"/>
    <col min="6925" max="6925" width="0.6640625" style="23" customWidth="1"/>
    <col min="6926" max="6926" width="11.88671875" style="23" bestFit="1" customWidth="1"/>
    <col min="6927" max="6927" width="0.77734375" style="23" customWidth="1"/>
    <col min="6928" max="6928" width="11.5546875" style="23" bestFit="1" customWidth="1"/>
    <col min="6929" max="7166" width="11.44140625" style="23"/>
    <col min="7167" max="7167" width="0.5546875" style="23" customWidth="1"/>
    <col min="7168" max="7168" width="6.21875" style="23" customWidth="1"/>
    <col min="7169" max="7169" width="5" style="23" customWidth="1"/>
    <col min="7170" max="7170" width="25.44140625" style="23" customWidth="1"/>
    <col min="7171" max="7171" width="1.77734375" style="23" customWidth="1"/>
    <col min="7172" max="7172" width="0.6640625" style="23" customWidth="1"/>
    <col min="7173" max="7173" width="10.88671875" style="23" bestFit="1" customWidth="1"/>
    <col min="7174" max="7174" width="0.77734375" style="23" customWidth="1"/>
    <col min="7175" max="7175" width="11.109375" style="23" bestFit="1" customWidth="1"/>
    <col min="7176" max="7176" width="0.5546875" style="23" customWidth="1"/>
    <col min="7177" max="7177" width="13.33203125" style="23" customWidth="1"/>
    <col min="7178" max="7178" width="11.88671875" style="23" customWidth="1"/>
    <col min="7179" max="7179" width="1.109375" style="23" customWidth="1"/>
    <col min="7180" max="7180" width="12" style="23" customWidth="1"/>
    <col min="7181" max="7181" width="0.6640625" style="23" customWidth="1"/>
    <col min="7182" max="7182" width="11.88671875" style="23" bestFit="1" customWidth="1"/>
    <col min="7183" max="7183" width="0.77734375" style="23" customWidth="1"/>
    <col min="7184" max="7184" width="11.5546875" style="23" bestFit="1" customWidth="1"/>
    <col min="7185" max="7422" width="11.44140625" style="23"/>
    <col min="7423" max="7423" width="0.5546875" style="23" customWidth="1"/>
    <col min="7424" max="7424" width="6.21875" style="23" customWidth="1"/>
    <col min="7425" max="7425" width="5" style="23" customWidth="1"/>
    <col min="7426" max="7426" width="25.44140625" style="23" customWidth="1"/>
    <col min="7427" max="7427" width="1.77734375" style="23" customWidth="1"/>
    <col min="7428" max="7428" width="0.6640625" style="23" customWidth="1"/>
    <col min="7429" max="7429" width="10.88671875" style="23" bestFit="1" customWidth="1"/>
    <col min="7430" max="7430" width="0.77734375" style="23" customWidth="1"/>
    <col min="7431" max="7431" width="11.109375" style="23" bestFit="1" customWidth="1"/>
    <col min="7432" max="7432" width="0.5546875" style="23" customWidth="1"/>
    <col min="7433" max="7433" width="13.33203125" style="23" customWidth="1"/>
    <col min="7434" max="7434" width="11.88671875" style="23" customWidth="1"/>
    <col min="7435" max="7435" width="1.109375" style="23" customWidth="1"/>
    <col min="7436" max="7436" width="12" style="23" customWidth="1"/>
    <col min="7437" max="7437" width="0.6640625" style="23" customWidth="1"/>
    <col min="7438" max="7438" width="11.88671875" style="23" bestFit="1" customWidth="1"/>
    <col min="7439" max="7439" width="0.77734375" style="23" customWidth="1"/>
    <col min="7440" max="7440" width="11.5546875" style="23" bestFit="1" customWidth="1"/>
    <col min="7441" max="7678" width="11.44140625" style="23"/>
    <col min="7679" max="7679" width="0.5546875" style="23" customWidth="1"/>
    <col min="7680" max="7680" width="6.21875" style="23" customWidth="1"/>
    <col min="7681" max="7681" width="5" style="23" customWidth="1"/>
    <col min="7682" max="7682" width="25.44140625" style="23" customWidth="1"/>
    <col min="7683" max="7683" width="1.77734375" style="23" customWidth="1"/>
    <col min="7684" max="7684" width="0.6640625" style="23" customWidth="1"/>
    <col min="7685" max="7685" width="10.88671875" style="23" bestFit="1" customWidth="1"/>
    <col min="7686" max="7686" width="0.77734375" style="23" customWidth="1"/>
    <col min="7687" max="7687" width="11.109375" style="23" bestFit="1" customWidth="1"/>
    <col min="7688" max="7688" width="0.5546875" style="23" customWidth="1"/>
    <col min="7689" max="7689" width="13.33203125" style="23" customWidth="1"/>
    <col min="7690" max="7690" width="11.88671875" style="23" customWidth="1"/>
    <col min="7691" max="7691" width="1.109375" style="23" customWidth="1"/>
    <col min="7692" max="7692" width="12" style="23" customWidth="1"/>
    <col min="7693" max="7693" width="0.6640625" style="23" customWidth="1"/>
    <col min="7694" max="7694" width="11.88671875" style="23" bestFit="1" customWidth="1"/>
    <col min="7695" max="7695" width="0.77734375" style="23" customWidth="1"/>
    <col min="7696" max="7696" width="11.5546875" style="23" bestFit="1" customWidth="1"/>
    <col min="7697" max="7934" width="11.44140625" style="23"/>
    <col min="7935" max="7935" width="0.5546875" style="23" customWidth="1"/>
    <col min="7936" max="7936" width="6.21875" style="23" customWidth="1"/>
    <col min="7937" max="7937" width="5" style="23" customWidth="1"/>
    <col min="7938" max="7938" width="25.44140625" style="23" customWidth="1"/>
    <col min="7939" max="7939" width="1.77734375" style="23" customWidth="1"/>
    <col min="7940" max="7940" width="0.6640625" style="23" customWidth="1"/>
    <col min="7941" max="7941" width="10.88671875" style="23" bestFit="1" customWidth="1"/>
    <col min="7942" max="7942" width="0.77734375" style="23" customWidth="1"/>
    <col min="7943" max="7943" width="11.109375" style="23" bestFit="1" customWidth="1"/>
    <col min="7944" max="7944" width="0.5546875" style="23" customWidth="1"/>
    <col min="7945" max="7945" width="13.33203125" style="23" customWidth="1"/>
    <col min="7946" max="7946" width="11.88671875" style="23" customWidth="1"/>
    <col min="7947" max="7947" width="1.109375" style="23" customWidth="1"/>
    <col min="7948" max="7948" width="12" style="23" customWidth="1"/>
    <col min="7949" max="7949" width="0.6640625" style="23" customWidth="1"/>
    <col min="7950" max="7950" width="11.88671875" style="23" bestFit="1" customWidth="1"/>
    <col min="7951" max="7951" width="0.77734375" style="23" customWidth="1"/>
    <col min="7952" max="7952" width="11.5546875" style="23" bestFit="1" customWidth="1"/>
    <col min="7953" max="8190" width="11.44140625" style="23"/>
    <col min="8191" max="8191" width="0.5546875" style="23" customWidth="1"/>
    <col min="8192" max="8192" width="6.21875" style="23" customWidth="1"/>
    <col min="8193" max="8193" width="5" style="23" customWidth="1"/>
    <col min="8194" max="8194" width="25.44140625" style="23" customWidth="1"/>
    <col min="8195" max="8195" width="1.77734375" style="23" customWidth="1"/>
    <col min="8196" max="8196" width="0.6640625" style="23" customWidth="1"/>
    <col min="8197" max="8197" width="10.88671875" style="23" bestFit="1" customWidth="1"/>
    <col min="8198" max="8198" width="0.77734375" style="23" customWidth="1"/>
    <col min="8199" max="8199" width="11.109375" style="23" bestFit="1" customWidth="1"/>
    <col min="8200" max="8200" width="0.5546875" style="23" customWidth="1"/>
    <col min="8201" max="8201" width="13.33203125" style="23" customWidth="1"/>
    <col min="8202" max="8202" width="11.88671875" style="23" customWidth="1"/>
    <col min="8203" max="8203" width="1.109375" style="23" customWidth="1"/>
    <col min="8204" max="8204" width="12" style="23" customWidth="1"/>
    <col min="8205" max="8205" width="0.6640625" style="23" customWidth="1"/>
    <col min="8206" max="8206" width="11.88671875" style="23" bestFit="1" customWidth="1"/>
    <col min="8207" max="8207" width="0.77734375" style="23" customWidth="1"/>
    <col min="8208" max="8208" width="11.5546875" style="23" bestFit="1" customWidth="1"/>
    <col min="8209" max="8446" width="11.44140625" style="23"/>
    <col min="8447" max="8447" width="0.5546875" style="23" customWidth="1"/>
    <col min="8448" max="8448" width="6.21875" style="23" customWidth="1"/>
    <col min="8449" max="8449" width="5" style="23" customWidth="1"/>
    <col min="8450" max="8450" width="25.44140625" style="23" customWidth="1"/>
    <col min="8451" max="8451" width="1.77734375" style="23" customWidth="1"/>
    <col min="8452" max="8452" width="0.6640625" style="23" customWidth="1"/>
    <col min="8453" max="8453" width="10.88671875" style="23" bestFit="1" customWidth="1"/>
    <col min="8454" max="8454" width="0.77734375" style="23" customWidth="1"/>
    <col min="8455" max="8455" width="11.109375" style="23" bestFit="1" customWidth="1"/>
    <col min="8456" max="8456" width="0.5546875" style="23" customWidth="1"/>
    <col min="8457" max="8457" width="13.33203125" style="23" customWidth="1"/>
    <col min="8458" max="8458" width="11.88671875" style="23" customWidth="1"/>
    <col min="8459" max="8459" width="1.109375" style="23" customWidth="1"/>
    <col min="8460" max="8460" width="12" style="23" customWidth="1"/>
    <col min="8461" max="8461" width="0.6640625" style="23" customWidth="1"/>
    <col min="8462" max="8462" width="11.88671875" style="23" bestFit="1" customWidth="1"/>
    <col min="8463" max="8463" width="0.77734375" style="23" customWidth="1"/>
    <col min="8464" max="8464" width="11.5546875" style="23" bestFit="1" customWidth="1"/>
    <col min="8465" max="8702" width="11.44140625" style="23"/>
    <col min="8703" max="8703" width="0.5546875" style="23" customWidth="1"/>
    <col min="8704" max="8704" width="6.21875" style="23" customWidth="1"/>
    <col min="8705" max="8705" width="5" style="23" customWidth="1"/>
    <col min="8706" max="8706" width="25.44140625" style="23" customWidth="1"/>
    <col min="8707" max="8707" width="1.77734375" style="23" customWidth="1"/>
    <col min="8708" max="8708" width="0.6640625" style="23" customWidth="1"/>
    <col min="8709" max="8709" width="10.88671875" style="23" bestFit="1" customWidth="1"/>
    <col min="8710" max="8710" width="0.77734375" style="23" customWidth="1"/>
    <col min="8711" max="8711" width="11.109375" style="23" bestFit="1" customWidth="1"/>
    <col min="8712" max="8712" width="0.5546875" style="23" customWidth="1"/>
    <col min="8713" max="8713" width="13.33203125" style="23" customWidth="1"/>
    <col min="8714" max="8714" width="11.88671875" style="23" customWidth="1"/>
    <col min="8715" max="8715" width="1.109375" style="23" customWidth="1"/>
    <col min="8716" max="8716" width="12" style="23" customWidth="1"/>
    <col min="8717" max="8717" width="0.6640625" style="23" customWidth="1"/>
    <col min="8718" max="8718" width="11.88671875" style="23" bestFit="1" customWidth="1"/>
    <col min="8719" max="8719" width="0.77734375" style="23" customWidth="1"/>
    <col min="8720" max="8720" width="11.5546875" style="23" bestFit="1" customWidth="1"/>
    <col min="8721" max="8958" width="11.44140625" style="23"/>
    <col min="8959" max="8959" width="0.5546875" style="23" customWidth="1"/>
    <col min="8960" max="8960" width="6.21875" style="23" customWidth="1"/>
    <col min="8961" max="8961" width="5" style="23" customWidth="1"/>
    <col min="8962" max="8962" width="25.44140625" style="23" customWidth="1"/>
    <col min="8963" max="8963" width="1.77734375" style="23" customWidth="1"/>
    <col min="8964" max="8964" width="0.6640625" style="23" customWidth="1"/>
    <col min="8965" max="8965" width="10.88671875" style="23" bestFit="1" customWidth="1"/>
    <col min="8966" max="8966" width="0.77734375" style="23" customWidth="1"/>
    <col min="8967" max="8967" width="11.109375" style="23" bestFit="1" customWidth="1"/>
    <col min="8968" max="8968" width="0.5546875" style="23" customWidth="1"/>
    <col min="8969" max="8969" width="13.33203125" style="23" customWidth="1"/>
    <col min="8970" max="8970" width="11.88671875" style="23" customWidth="1"/>
    <col min="8971" max="8971" width="1.109375" style="23" customWidth="1"/>
    <col min="8972" max="8972" width="12" style="23" customWidth="1"/>
    <col min="8973" max="8973" width="0.6640625" style="23" customWidth="1"/>
    <col min="8974" max="8974" width="11.88671875" style="23" bestFit="1" customWidth="1"/>
    <col min="8975" max="8975" width="0.77734375" style="23" customWidth="1"/>
    <col min="8976" max="8976" width="11.5546875" style="23" bestFit="1" customWidth="1"/>
    <col min="8977" max="9214" width="11.44140625" style="23"/>
    <col min="9215" max="9215" width="0.5546875" style="23" customWidth="1"/>
    <col min="9216" max="9216" width="6.21875" style="23" customWidth="1"/>
    <col min="9217" max="9217" width="5" style="23" customWidth="1"/>
    <col min="9218" max="9218" width="25.44140625" style="23" customWidth="1"/>
    <col min="9219" max="9219" width="1.77734375" style="23" customWidth="1"/>
    <col min="9220" max="9220" width="0.6640625" style="23" customWidth="1"/>
    <col min="9221" max="9221" width="10.88671875" style="23" bestFit="1" customWidth="1"/>
    <col min="9222" max="9222" width="0.77734375" style="23" customWidth="1"/>
    <col min="9223" max="9223" width="11.109375" style="23" bestFit="1" customWidth="1"/>
    <col min="9224" max="9224" width="0.5546875" style="23" customWidth="1"/>
    <col min="9225" max="9225" width="13.33203125" style="23" customWidth="1"/>
    <col min="9226" max="9226" width="11.88671875" style="23" customWidth="1"/>
    <col min="9227" max="9227" width="1.109375" style="23" customWidth="1"/>
    <col min="9228" max="9228" width="12" style="23" customWidth="1"/>
    <col min="9229" max="9229" width="0.6640625" style="23" customWidth="1"/>
    <col min="9230" max="9230" width="11.88671875" style="23" bestFit="1" customWidth="1"/>
    <col min="9231" max="9231" width="0.77734375" style="23" customWidth="1"/>
    <col min="9232" max="9232" width="11.5546875" style="23" bestFit="1" customWidth="1"/>
    <col min="9233" max="9470" width="11.44140625" style="23"/>
    <col min="9471" max="9471" width="0.5546875" style="23" customWidth="1"/>
    <col min="9472" max="9472" width="6.21875" style="23" customWidth="1"/>
    <col min="9473" max="9473" width="5" style="23" customWidth="1"/>
    <col min="9474" max="9474" width="25.44140625" style="23" customWidth="1"/>
    <col min="9475" max="9475" width="1.77734375" style="23" customWidth="1"/>
    <col min="9476" max="9476" width="0.6640625" style="23" customWidth="1"/>
    <col min="9477" max="9477" width="10.88671875" style="23" bestFit="1" customWidth="1"/>
    <col min="9478" max="9478" width="0.77734375" style="23" customWidth="1"/>
    <col min="9479" max="9479" width="11.109375" style="23" bestFit="1" customWidth="1"/>
    <col min="9480" max="9480" width="0.5546875" style="23" customWidth="1"/>
    <col min="9481" max="9481" width="13.33203125" style="23" customWidth="1"/>
    <col min="9482" max="9482" width="11.88671875" style="23" customWidth="1"/>
    <col min="9483" max="9483" width="1.109375" style="23" customWidth="1"/>
    <col min="9484" max="9484" width="12" style="23" customWidth="1"/>
    <col min="9485" max="9485" width="0.6640625" style="23" customWidth="1"/>
    <col min="9486" max="9486" width="11.88671875" style="23" bestFit="1" customWidth="1"/>
    <col min="9487" max="9487" width="0.77734375" style="23" customWidth="1"/>
    <col min="9488" max="9488" width="11.5546875" style="23" bestFit="1" customWidth="1"/>
    <col min="9489" max="9726" width="11.44140625" style="23"/>
    <col min="9727" max="9727" width="0.5546875" style="23" customWidth="1"/>
    <col min="9728" max="9728" width="6.21875" style="23" customWidth="1"/>
    <col min="9729" max="9729" width="5" style="23" customWidth="1"/>
    <col min="9730" max="9730" width="25.44140625" style="23" customWidth="1"/>
    <col min="9731" max="9731" width="1.77734375" style="23" customWidth="1"/>
    <col min="9732" max="9732" width="0.6640625" style="23" customWidth="1"/>
    <col min="9733" max="9733" width="10.88671875" style="23" bestFit="1" customWidth="1"/>
    <col min="9734" max="9734" width="0.77734375" style="23" customWidth="1"/>
    <col min="9735" max="9735" width="11.109375" style="23" bestFit="1" customWidth="1"/>
    <col min="9736" max="9736" width="0.5546875" style="23" customWidth="1"/>
    <col min="9737" max="9737" width="13.33203125" style="23" customWidth="1"/>
    <col min="9738" max="9738" width="11.88671875" style="23" customWidth="1"/>
    <col min="9739" max="9739" width="1.109375" style="23" customWidth="1"/>
    <col min="9740" max="9740" width="12" style="23" customWidth="1"/>
    <col min="9741" max="9741" width="0.6640625" style="23" customWidth="1"/>
    <col min="9742" max="9742" width="11.88671875" style="23" bestFit="1" customWidth="1"/>
    <col min="9743" max="9743" width="0.77734375" style="23" customWidth="1"/>
    <col min="9744" max="9744" width="11.5546875" style="23" bestFit="1" customWidth="1"/>
    <col min="9745" max="9982" width="11.44140625" style="23"/>
    <col min="9983" max="9983" width="0.5546875" style="23" customWidth="1"/>
    <col min="9984" max="9984" width="6.21875" style="23" customWidth="1"/>
    <col min="9985" max="9985" width="5" style="23" customWidth="1"/>
    <col min="9986" max="9986" width="25.44140625" style="23" customWidth="1"/>
    <col min="9987" max="9987" width="1.77734375" style="23" customWidth="1"/>
    <col min="9988" max="9988" width="0.6640625" style="23" customWidth="1"/>
    <col min="9989" max="9989" width="10.88671875" style="23" bestFit="1" customWidth="1"/>
    <col min="9990" max="9990" width="0.77734375" style="23" customWidth="1"/>
    <col min="9991" max="9991" width="11.109375" style="23" bestFit="1" customWidth="1"/>
    <col min="9992" max="9992" width="0.5546875" style="23" customWidth="1"/>
    <col min="9993" max="9993" width="13.33203125" style="23" customWidth="1"/>
    <col min="9994" max="9994" width="11.88671875" style="23" customWidth="1"/>
    <col min="9995" max="9995" width="1.109375" style="23" customWidth="1"/>
    <col min="9996" max="9996" width="12" style="23" customWidth="1"/>
    <col min="9997" max="9997" width="0.6640625" style="23" customWidth="1"/>
    <col min="9998" max="9998" width="11.88671875" style="23" bestFit="1" customWidth="1"/>
    <col min="9999" max="9999" width="0.77734375" style="23" customWidth="1"/>
    <col min="10000" max="10000" width="11.5546875" style="23" bestFit="1" customWidth="1"/>
    <col min="10001" max="10238" width="11.44140625" style="23"/>
    <col min="10239" max="10239" width="0.5546875" style="23" customWidth="1"/>
    <col min="10240" max="10240" width="6.21875" style="23" customWidth="1"/>
    <col min="10241" max="10241" width="5" style="23" customWidth="1"/>
    <col min="10242" max="10242" width="25.44140625" style="23" customWidth="1"/>
    <col min="10243" max="10243" width="1.77734375" style="23" customWidth="1"/>
    <col min="10244" max="10244" width="0.6640625" style="23" customWidth="1"/>
    <col min="10245" max="10245" width="10.88671875" style="23" bestFit="1" customWidth="1"/>
    <col min="10246" max="10246" width="0.77734375" style="23" customWidth="1"/>
    <col min="10247" max="10247" width="11.109375" style="23" bestFit="1" customWidth="1"/>
    <col min="10248" max="10248" width="0.5546875" style="23" customWidth="1"/>
    <col min="10249" max="10249" width="13.33203125" style="23" customWidth="1"/>
    <col min="10250" max="10250" width="11.88671875" style="23" customWidth="1"/>
    <col min="10251" max="10251" width="1.109375" style="23" customWidth="1"/>
    <col min="10252" max="10252" width="12" style="23" customWidth="1"/>
    <col min="10253" max="10253" width="0.6640625" style="23" customWidth="1"/>
    <col min="10254" max="10254" width="11.88671875" style="23" bestFit="1" customWidth="1"/>
    <col min="10255" max="10255" width="0.77734375" style="23" customWidth="1"/>
    <col min="10256" max="10256" width="11.5546875" style="23" bestFit="1" customWidth="1"/>
    <col min="10257" max="10494" width="11.44140625" style="23"/>
    <col min="10495" max="10495" width="0.5546875" style="23" customWidth="1"/>
    <col min="10496" max="10496" width="6.21875" style="23" customWidth="1"/>
    <col min="10497" max="10497" width="5" style="23" customWidth="1"/>
    <col min="10498" max="10498" width="25.44140625" style="23" customWidth="1"/>
    <col min="10499" max="10499" width="1.77734375" style="23" customWidth="1"/>
    <col min="10500" max="10500" width="0.6640625" style="23" customWidth="1"/>
    <col min="10501" max="10501" width="10.88671875" style="23" bestFit="1" customWidth="1"/>
    <col min="10502" max="10502" width="0.77734375" style="23" customWidth="1"/>
    <col min="10503" max="10503" width="11.109375" style="23" bestFit="1" customWidth="1"/>
    <col min="10504" max="10504" width="0.5546875" style="23" customWidth="1"/>
    <col min="10505" max="10505" width="13.33203125" style="23" customWidth="1"/>
    <col min="10506" max="10506" width="11.88671875" style="23" customWidth="1"/>
    <col min="10507" max="10507" width="1.109375" style="23" customWidth="1"/>
    <col min="10508" max="10508" width="12" style="23" customWidth="1"/>
    <col min="10509" max="10509" width="0.6640625" style="23" customWidth="1"/>
    <col min="10510" max="10510" width="11.88671875" style="23" bestFit="1" customWidth="1"/>
    <col min="10511" max="10511" width="0.77734375" style="23" customWidth="1"/>
    <col min="10512" max="10512" width="11.5546875" style="23" bestFit="1" customWidth="1"/>
    <col min="10513" max="10750" width="11.44140625" style="23"/>
    <col min="10751" max="10751" width="0.5546875" style="23" customWidth="1"/>
    <col min="10752" max="10752" width="6.21875" style="23" customWidth="1"/>
    <col min="10753" max="10753" width="5" style="23" customWidth="1"/>
    <col min="10754" max="10754" width="25.44140625" style="23" customWidth="1"/>
    <col min="10755" max="10755" width="1.77734375" style="23" customWidth="1"/>
    <col min="10756" max="10756" width="0.6640625" style="23" customWidth="1"/>
    <col min="10757" max="10757" width="10.88671875" style="23" bestFit="1" customWidth="1"/>
    <col min="10758" max="10758" width="0.77734375" style="23" customWidth="1"/>
    <col min="10759" max="10759" width="11.109375" style="23" bestFit="1" customWidth="1"/>
    <col min="10760" max="10760" width="0.5546875" style="23" customWidth="1"/>
    <col min="10761" max="10761" width="13.33203125" style="23" customWidth="1"/>
    <col min="10762" max="10762" width="11.88671875" style="23" customWidth="1"/>
    <col min="10763" max="10763" width="1.109375" style="23" customWidth="1"/>
    <col min="10764" max="10764" width="12" style="23" customWidth="1"/>
    <col min="10765" max="10765" width="0.6640625" style="23" customWidth="1"/>
    <col min="10766" max="10766" width="11.88671875" style="23" bestFit="1" customWidth="1"/>
    <col min="10767" max="10767" width="0.77734375" style="23" customWidth="1"/>
    <col min="10768" max="10768" width="11.5546875" style="23" bestFit="1" customWidth="1"/>
    <col min="10769" max="11006" width="11.44140625" style="23"/>
    <col min="11007" max="11007" width="0.5546875" style="23" customWidth="1"/>
    <col min="11008" max="11008" width="6.21875" style="23" customWidth="1"/>
    <col min="11009" max="11009" width="5" style="23" customWidth="1"/>
    <col min="11010" max="11010" width="25.44140625" style="23" customWidth="1"/>
    <col min="11011" max="11011" width="1.77734375" style="23" customWidth="1"/>
    <col min="11012" max="11012" width="0.6640625" style="23" customWidth="1"/>
    <col min="11013" max="11013" width="10.88671875" style="23" bestFit="1" customWidth="1"/>
    <col min="11014" max="11014" width="0.77734375" style="23" customWidth="1"/>
    <col min="11015" max="11015" width="11.109375" style="23" bestFit="1" customWidth="1"/>
    <col min="11016" max="11016" width="0.5546875" style="23" customWidth="1"/>
    <col min="11017" max="11017" width="13.33203125" style="23" customWidth="1"/>
    <col min="11018" max="11018" width="11.88671875" style="23" customWidth="1"/>
    <col min="11019" max="11019" width="1.109375" style="23" customWidth="1"/>
    <col min="11020" max="11020" width="12" style="23" customWidth="1"/>
    <col min="11021" max="11021" width="0.6640625" style="23" customWidth="1"/>
    <col min="11022" max="11022" width="11.88671875" style="23" bestFit="1" customWidth="1"/>
    <col min="11023" max="11023" width="0.77734375" style="23" customWidth="1"/>
    <col min="11024" max="11024" width="11.5546875" style="23" bestFit="1" customWidth="1"/>
    <col min="11025" max="11262" width="11.44140625" style="23"/>
    <col min="11263" max="11263" width="0.5546875" style="23" customWidth="1"/>
    <col min="11264" max="11264" width="6.21875" style="23" customWidth="1"/>
    <col min="11265" max="11265" width="5" style="23" customWidth="1"/>
    <col min="11266" max="11266" width="25.44140625" style="23" customWidth="1"/>
    <col min="11267" max="11267" width="1.77734375" style="23" customWidth="1"/>
    <col min="11268" max="11268" width="0.6640625" style="23" customWidth="1"/>
    <col min="11269" max="11269" width="10.88671875" style="23" bestFit="1" customWidth="1"/>
    <col min="11270" max="11270" width="0.77734375" style="23" customWidth="1"/>
    <col min="11271" max="11271" width="11.109375" style="23" bestFit="1" customWidth="1"/>
    <col min="11272" max="11272" width="0.5546875" style="23" customWidth="1"/>
    <col min="11273" max="11273" width="13.33203125" style="23" customWidth="1"/>
    <col min="11274" max="11274" width="11.88671875" style="23" customWidth="1"/>
    <col min="11275" max="11275" width="1.109375" style="23" customWidth="1"/>
    <col min="11276" max="11276" width="12" style="23" customWidth="1"/>
    <col min="11277" max="11277" width="0.6640625" style="23" customWidth="1"/>
    <col min="11278" max="11278" width="11.88671875" style="23" bestFit="1" customWidth="1"/>
    <col min="11279" max="11279" width="0.77734375" style="23" customWidth="1"/>
    <col min="11280" max="11280" width="11.5546875" style="23" bestFit="1" customWidth="1"/>
    <col min="11281" max="11518" width="11.44140625" style="23"/>
    <col min="11519" max="11519" width="0.5546875" style="23" customWidth="1"/>
    <col min="11520" max="11520" width="6.21875" style="23" customWidth="1"/>
    <col min="11521" max="11521" width="5" style="23" customWidth="1"/>
    <col min="11522" max="11522" width="25.44140625" style="23" customWidth="1"/>
    <col min="11523" max="11523" width="1.77734375" style="23" customWidth="1"/>
    <col min="11524" max="11524" width="0.6640625" style="23" customWidth="1"/>
    <col min="11525" max="11525" width="10.88671875" style="23" bestFit="1" customWidth="1"/>
    <col min="11526" max="11526" width="0.77734375" style="23" customWidth="1"/>
    <col min="11527" max="11527" width="11.109375" style="23" bestFit="1" customWidth="1"/>
    <col min="11528" max="11528" width="0.5546875" style="23" customWidth="1"/>
    <col min="11529" max="11529" width="13.33203125" style="23" customWidth="1"/>
    <col min="11530" max="11530" width="11.88671875" style="23" customWidth="1"/>
    <col min="11531" max="11531" width="1.109375" style="23" customWidth="1"/>
    <col min="11532" max="11532" width="12" style="23" customWidth="1"/>
    <col min="11533" max="11533" width="0.6640625" style="23" customWidth="1"/>
    <col min="11534" max="11534" width="11.88671875" style="23" bestFit="1" customWidth="1"/>
    <col min="11535" max="11535" width="0.77734375" style="23" customWidth="1"/>
    <col min="11536" max="11536" width="11.5546875" style="23" bestFit="1" customWidth="1"/>
    <col min="11537" max="11774" width="11.44140625" style="23"/>
    <col min="11775" max="11775" width="0.5546875" style="23" customWidth="1"/>
    <col min="11776" max="11776" width="6.21875" style="23" customWidth="1"/>
    <col min="11777" max="11777" width="5" style="23" customWidth="1"/>
    <col min="11778" max="11778" width="25.44140625" style="23" customWidth="1"/>
    <col min="11779" max="11779" width="1.77734375" style="23" customWidth="1"/>
    <col min="11780" max="11780" width="0.6640625" style="23" customWidth="1"/>
    <col min="11781" max="11781" width="10.88671875" style="23" bestFit="1" customWidth="1"/>
    <col min="11782" max="11782" width="0.77734375" style="23" customWidth="1"/>
    <col min="11783" max="11783" width="11.109375" style="23" bestFit="1" customWidth="1"/>
    <col min="11784" max="11784" width="0.5546875" style="23" customWidth="1"/>
    <col min="11785" max="11785" width="13.33203125" style="23" customWidth="1"/>
    <col min="11786" max="11786" width="11.88671875" style="23" customWidth="1"/>
    <col min="11787" max="11787" width="1.109375" style="23" customWidth="1"/>
    <col min="11788" max="11788" width="12" style="23" customWidth="1"/>
    <col min="11789" max="11789" width="0.6640625" style="23" customWidth="1"/>
    <col min="11790" max="11790" width="11.88671875" style="23" bestFit="1" customWidth="1"/>
    <col min="11791" max="11791" width="0.77734375" style="23" customWidth="1"/>
    <col min="11792" max="11792" width="11.5546875" style="23" bestFit="1" customWidth="1"/>
    <col min="11793" max="12030" width="11.44140625" style="23"/>
    <col min="12031" max="12031" width="0.5546875" style="23" customWidth="1"/>
    <col min="12032" max="12032" width="6.21875" style="23" customWidth="1"/>
    <col min="12033" max="12033" width="5" style="23" customWidth="1"/>
    <col min="12034" max="12034" width="25.44140625" style="23" customWidth="1"/>
    <col min="12035" max="12035" width="1.77734375" style="23" customWidth="1"/>
    <col min="12036" max="12036" width="0.6640625" style="23" customWidth="1"/>
    <col min="12037" max="12037" width="10.88671875" style="23" bestFit="1" customWidth="1"/>
    <col min="12038" max="12038" width="0.77734375" style="23" customWidth="1"/>
    <col min="12039" max="12039" width="11.109375" style="23" bestFit="1" customWidth="1"/>
    <col min="12040" max="12040" width="0.5546875" style="23" customWidth="1"/>
    <col min="12041" max="12041" width="13.33203125" style="23" customWidth="1"/>
    <col min="12042" max="12042" width="11.88671875" style="23" customWidth="1"/>
    <col min="12043" max="12043" width="1.109375" style="23" customWidth="1"/>
    <col min="12044" max="12044" width="12" style="23" customWidth="1"/>
    <col min="12045" max="12045" width="0.6640625" style="23" customWidth="1"/>
    <col min="12046" max="12046" width="11.88671875" style="23" bestFit="1" customWidth="1"/>
    <col min="12047" max="12047" width="0.77734375" style="23" customWidth="1"/>
    <col min="12048" max="12048" width="11.5546875" style="23" bestFit="1" customWidth="1"/>
    <col min="12049" max="12286" width="11.44140625" style="23"/>
    <col min="12287" max="12287" width="0.5546875" style="23" customWidth="1"/>
    <col min="12288" max="12288" width="6.21875" style="23" customWidth="1"/>
    <col min="12289" max="12289" width="5" style="23" customWidth="1"/>
    <col min="12290" max="12290" width="25.44140625" style="23" customWidth="1"/>
    <col min="12291" max="12291" width="1.77734375" style="23" customWidth="1"/>
    <col min="12292" max="12292" width="0.6640625" style="23" customWidth="1"/>
    <col min="12293" max="12293" width="10.88671875" style="23" bestFit="1" customWidth="1"/>
    <col min="12294" max="12294" width="0.77734375" style="23" customWidth="1"/>
    <col min="12295" max="12295" width="11.109375" style="23" bestFit="1" customWidth="1"/>
    <col min="12296" max="12296" width="0.5546875" style="23" customWidth="1"/>
    <col min="12297" max="12297" width="13.33203125" style="23" customWidth="1"/>
    <col min="12298" max="12298" width="11.88671875" style="23" customWidth="1"/>
    <col min="12299" max="12299" width="1.109375" style="23" customWidth="1"/>
    <col min="12300" max="12300" width="12" style="23" customWidth="1"/>
    <col min="12301" max="12301" width="0.6640625" style="23" customWidth="1"/>
    <col min="12302" max="12302" width="11.88671875" style="23" bestFit="1" customWidth="1"/>
    <col min="12303" max="12303" width="0.77734375" style="23" customWidth="1"/>
    <col min="12304" max="12304" width="11.5546875" style="23" bestFit="1" customWidth="1"/>
    <col min="12305" max="12542" width="11.44140625" style="23"/>
    <col min="12543" max="12543" width="0.5546875" style="23" customWidth="1"/>
    <col min="12544" max="12544" width="6.21875" style="23" customWidth="1"/>
    <col min="12545" max="12545" width="5" style="23" customWidth="1"/>
    <col min="12546" max="12546" width="25.44140625" style="23" customWidth="1"/>
    <col min="12547" max="12547" width="1.77734375" style="23" customWidth="1"/>
    <col min="12548" max="12548" width="0.6640625" style="23" customWidth="1"/>
    <col min="12549" max="12549" width="10.88671875" style="23" bestFit="1" customWidth="1"/>
    <col min="12550" max="12550" width="0.77734375" style="23" customWidth="1"/>
    <col min="12551" max="12551" width="11.109375" style="23" bestFit="1" customWidth="1"/>
    <col min="12552" max="12552" width="0.5546875" style="23" customWidth="1"/>
    <col min="12553" max="12553" width="13.33203125" style="23" customWidth="1"/>
    <col min="12554" max="12554" width="11.88671875" style="23" customWidth="1"/>
    <col min="12555" max="12555" width="1.109375" style="23" customWidth="1"/>
    <col min="12556" max="12556" width="12" style="23" customWidth="1"/>
    <col min="12557" max="12557" width="0.6640625" style="23" customWidth="1"/>
    <col min="12558" max="12558" width="11.88671875" style="23" bestFit="1" customWidth="1"/>
    <col min="12559" max="12559" width="0.77734375" style="23" customWidth="1"/>
    <col min="12560" max="12560" width="11.5546875" style="23" bestFit="1" customWidth="1"/>
    <col min="12561" max="12798" width="11.44140625" style="23"/>
    <col min="12799" max="12799" width="0.5546875" style="23" customWidth="1"/>
    <col min="12800" max="12800" width="6.21875" style="23" customWidth="1"/>
    <col min="12801" max="12801" width="5" style="23" customWidth="1"/>
    <col min="12802" max="12802" width="25.44140625" style="23" customWidth="1"/>
    <col min="12803" max="12803" width="1.77734375" style="23" customWidth="1"/>
    <col min="12804" max="12804" width="0.6640625" style="23" customWidth="1"/>
    <col min="12805" max="12805" width="10.88671875" style="23" bestFit="1" customWidth="1"/>
    <col min="12806" max="12806" width="0.77734375" style="23" customWidth="1"/>
    <col min="12807" max="12807" width="11.109375" style="23" bestFit="1" customWidth="1"/>
    <col min="12808" max="12808" width="0.5546875" style="23" customWidth="1"/>
    <col min="12809" max="12809" width="13.33203125" style="23" customWidth="1"/>
    <col min="12810" max="12810" width="11.88671875" style="23" customWidth="1"/>
    <col min="12811" max="12811" width="1.109375" style="23" customWidth="1"/>
    <col min="12812" max="12812" width="12" style="23" customWidth="1"/>
    <col min="12813" max="12813" width="0.6640625" style="23" customWidth="1"/>
    <col min="12814" max="12814" width="11.88671875" style="23" bestFit="1" customWidth="1"/>
    <col min="12815" max="12815" width="0.77734375" style="23" customWidth="1"/>
    <col min="12816" max="12816" width="11.5546875" style="23" bestFit="1" customWidth="1"/>
    <col min="12817" max="13054" width="11.44140625" style="23"/>
    <col min="13055" max="13055" width="0.5546875" style="23" customWidth="1"/>
    <col min="13056" max="13056" width="6.21875" style="23" customWidth="1"/>
    <col min="13057" max="13057" width="5" style="23" customWidth="1"/>
    <col min="13058" max="13058" width="25.44140625" style="23" customWidth="1"/>
    <col min="13059" max="13059" width="1.77734375" style="23" customWidth="1"/>
    <col min="13060" max="13060" width="0.6640625" style="23" customWidth="1"/>
    <col min="13061" max="13061" width="10.88671875" style="23" bestFit="1" customWidth="1"/>
    <col min="13062" max="13062" width="0.77734375" style="23" customWidth="1"/>
    <col min="13063" max="13063" width="11.109375" style="23" bestFit="1" customWidth="1"/>
    <col min="13064" max="13064" width="0.5546875" style="23" customWidth="1"/>
    <col min="13065" max="13065" width="13.33203125" style="23" customWidth="1"/>
    <col min="13066" max="13066" width="11.88671875" style="23" customWidth="1"/>
    <col min="13067" max="13067" width="1.109375" style="23" customWidth="1"/>
    <col min="13068" max="13068" width="12" style="23" customWidth="1"/>
    <col min="13069" max="13069" width="0.6640625" style="23" customWidth="1"/>
    <col min="13070" max="13070" width="11.88671875" style="23" bestFit="1" customWidth="1"/>
    <col min="13071" max="13071" width="0.77734375" style="23" customWidth="1"/>
    <col min="13072" max="13072" width="11.5546875" style="23" bestFit="1" customWidth="1"/>
    <col min="13073" max="13310" width="11.44140625" style="23"/>
    <col min="13311" max="13311" width="0.5546875" style="23" customWidth="1"/>
    <col min="13312" max="13312" width="6.21875" style="23" customWidth="1"/>
    <col min="13313" max="13313" width="5" style="23" customWidth="1"/>
    <col min="13314" max="13314" width="25.44140625" style="23" customWidth="1"/>
    <col min="13315" max="13315" width="1.77734375" style="23" customWidth="1"/>
    <col min="13316" max="13316" width="0.6640625" style="23" customWidth="1"/>
    <col min="13317" max="13317" width="10.88671875" style="23" bestFit="1" customWidth="1"/>
    <col min="13318" max="13318" width="0.77734375" style="23" customWidth="1"/>
    <col min="13319" max="13319" width="11.109375" style="23" bestFit="1" customWidth="1"/>
    <col min="13320" max="13320" width="0.5546875" style="23" customWidth="1"/>
    <col min="13321" max="13321" width="13.33203125" style="23" customWidth="1"/>
    <col min="13322" max="13322" width="11.88671875" style="23" customWidth="1"/>
    <col min="13323" max="13323" width="1.109375" style="23" customWidth="1"/>
    <col min="13324" max="13324" width="12" style="23" customWidth="1"/>
    <col min="13325" max="13325" width="0.6640625" style="23" customWidth="1"/>
    <col min="13326" max="13326" width="11.88671875" style="23" bestFit="1" customWidth="1"/>
    <col min="13327" max="13327" width="0.77734375" style="23" customWidth="1"/>
    <col min="13328" max="13328" width="11.5546875" style="23" bestFit="1" customWidth="1"/>
    <col min="13329" max="13566" width="11.44140625" style="23"/>
    <col min="13567" max="13567" width="0.5546875" style="23" customWidth="1"/>
    <col min="13568" max="13568" width="6.21875" style="23" customWidth="1"/>
    <col min="13569" max="13569" width="5" style="23" customWidth="1"/>
    <col min="13570" max="13570" width="25.44140625" style="23" customWidth="1"/>
    <col min="13571" max="13571" width="1.77734375" style="23" customWidth="1"/>
    <col min="13572" max="13572" width="0.6640625" style="23" customWidth="1"/>
    <col min="13573" max="13573" width="10.88671875" style="23" bestFit="1" customWidth="1"/>
    <col min="13574" max="13574" width="0.77734375" style="23" customWidth="1"/>
    <col min="13575" max="13575" width="11.109375" style="23" bestFit="1" customWidth="1"/>
    <col min="13576" max="13576" width="0.5546875" style="23" customWidth="1"/>
    <col min="13577" max="13577" width="13.33203125" style="23" customWidth="1"/>
    <col min="13578" max="13578" width="11.88671875" style="23" customWidth="1"/>
    <col min="13579" max="13579" width="1.109375" style="23" customWidth="1"/>
    <col min="13580" max="13580" width="12" style="23" customWidth="1"/>
    <col min="13581" max="13581" width="0.6640625" style="23" customWidth="1"/>
    <col min="13582" max="13582" width="11.88671875" style="23" bestFit="1" customWidth="1"/>
    <col min="13583" max="13583" width="0.77734375" style="23" customWidth="1"/>
    <col min="13584" max="13584" width="11.5546875" style="23" bestFit="1" customWidth="1"/>
    <col min="13585" max="13822" width="11.44140625" style="23"/>
    <col min="13823" max="13823" width="0.5546875" style="23" customWidth="1"/>
    <col min="13824" max="13824" width="6.21875" style="23" customWidth="1"/>
    <col min="13825" max="13825" width="5" style="23" customWidth="1"/>
    <col min="13826" max="13826" width="25.44140625" style="23" customWidth="1"/>
    <col min="13827" max="13827" width="1.77734375" style="23" customWidth="1"/>
    <col min="13828" max="13828" width="0.6640625" style="23" customWidth="1"/>
    <col min="13829" max="13829" width="10.88671875" style="23" bestFit="1" customWidth="1"/>
    <col min="13830" max="13830" width="0.77734375" style="23" customWidth="1"/>
    <col min="13831" max="13831" width="11.109375" style="23" bestFit="1" customWidth="1"/>
    <col min="13832" max="13832" width="0.5546875" style="23" customWidth="1"/>
    <col min="13833" max="13833" width="13.33203125" style="23" customWidth="1"/>
    <col min="13834" max="13834" width="11.88671875" style="23" customWidth="1"/>
    <col min="13835" max="13835" width="1.109375" style="23" customWidth="1"/>
    <col min="13836" max="13836" width="12" style="23" customWidth="1"/>
    <col min="13837" max="13837" width="0.6640625" style="23" customWidth="1"/>
    <col min="13838" max="13838" width="11.88671875" style="23" bestFit="1" customWidth="1"/>
    <col min="13839" max="13839" width="0.77734375" style="23" customWidth="1"/>
    <col min="13840" max="13840" width="11.5546875" style="23" bestFit="1" customWidth="1"/>
    <col min="13841" max="14078" width="11.44140625" style="23"/>
    <col min="14079" max="14079" width="0.5546875" style="23" customWidth="1"/>
    <col min="14080" max="14080" width="6.21875" style="23" customWidth="1"/>
    <col min="14081" max="14081" width="5" style="23" customWidth="1"/>
    <col min="14082" max="14082" width="25.44140625" style="23" customWidth="1"/>
    <col min="14083" max="14083" width="1.77734375" style="23" customWidth="1"/>
    <col min="14084" max="14084" width="0.6640625" style="23" customWidth="1"/>
    <col min="14085" max="14085" width="10.88671875" style="23" bestFit="1" customWidth="1"/>
    <col min="14086" max="14086" width="0.77734375" style="23" customWidth="1"/>
    <col min="14087" max="14087" width="11.109375" style="23" bestFit="1" customWidth="1"/>
    <col min="14088" max="14088" width="0.5546875" style="23" customWidth="1"/>
    <col min="14089" max="14089" width="13.33203125" style="23" customWidth="1"/>
    <col min="14090" max="14090" width="11.88671875" style="23" customWidth="1"/>
    <col min="14091" max="14091" width="1.109375" style="23" customWidth="1"/>
    <col min="14092" max="14092" width="12" style="23" customWidth="1"/>
    <col min="14093" max="14093" width="0.6640625" style="23" customWidth="1"/>
    <col min="14094" max="14094" width="11.88671875" style="23" bestFit="1" customWidth="1"/>
    <col min="14095" max="14095" width="0.77734375" style="23" customWidth="1"/>
    <col min="14096" max="14096" width="11.5546875" style="23" bestFit="1" customWidth="1"/>
    <col min="14097" max="14334" width="11.44140625" style="23"/>
    <col min="14335" max="14335" width="0.5546875" style="23" customWidth="1"/>
    <col min="14336" max="14336" width="6.21875" style="23" customWidth="1"/>
    <col min="14337" max="14337" width="5" style="23" customWidth="1"/>
    <col min="14338" max="14338" width="25.44140625" style="23" customWidth="1"/>
    <col min="14339" max="14339" width="1.77734375" style="23" customWidth="1"/>
    <col min="14340" max="14340" width="0.6640625" style="23" customWidth="1"/>
    <col min="14341" max="14341" width="10.88671875" style="23" bestFit="1" customWidth="1"/>
    <col min="14342" max="14342" width="0.77734375" style="23" customWidth="1"/>
    <col min="14343" max="14343" width="11.109375" style="23" bestFit="1" customWidth="1"/>
    <col min="14344" max="14344" width="0.5546875" style="23" customWidth="1"/>
    <col min="14345" max="14345" width="13.33203125" style="23" customWidth="1"/>
    <col min="14346" max="14346" width="11.88671875" style="23" customWidth="1"/>
    <col min="14347" max="14347" width="1.109375" style="23" customWidth="1"/>
    <col min="14348" max="14348" width="12" style="23" customWidth="1"/>
    <col min="14349" max="14349" width="0.6640625" style="23" customWidth="1"/>
    <col min="14350" max="14350" width="11.88671875" style="23" bestFit="1" customWidth="1"/>
    <col min="14351" max="14351" width="0.77734375" style="23" customWidth="1"/>
    <col min="14352" max="14352" width="11.5546875" style="23" bestFit="1" customWidth="1"/>
    <col min="14353" max="14590" width="11.44140625" style="23"/>
    <col min="14591" max="14591" width="0.5546875" style="23" customWidth="1"/>
    <col min="14592" max="14592" width="6.21875" style="23" customWidth="1"/>
    <col min="14593" max="14593" width="5" style="23" customWidth="1"/>
    <col min="14594" max="14594" width="25.44140625" style="23" customWidth="1"/>
    <col min="14595" max="14595" width="1.77734375" style="23" customWidth="1"/>
    <col min="14596" max="14596" width="0.6640625" style="23" customWidth="1"/>
    <col min="14597" max="14597" width="10.88671875" style="23" bestFit="1" customWidth="1"/>
    <col min="14598" max="14598" width="0.77734375" style="23" customWidth="1"/>
    <col min="14599" max="14599" width="11.109375" style="23" bestFit="1" customWidth="1"/>
    <col min="14600" max="14600" width="0.5546875" style="23" customWidth="1"/>
    <col min="14601" max="14601" width="13.33203125" style="23" customWidth="1"/>
    <col min="14602" max="14602" width="11.88671875" style="23" customWidth="1"/>
    <col min="14603" max="14603" width="1.109375" style="23" customWidth="1"/>
    <col min="14604" max="14604" width="12" style="23" customWidth="1"/>
    <col min="14605" max="14605" width="0.6640625" style="23" customWidth="1"/>
    <col min="14606" max="14606" width="11.88671875" style="23" bestFit="1" customWidth="1"/>
    <col min="14607" max="14607" width="0.77734375" style="23" customWidth="1"/>
    <col min="14608" max="14608" width="11.5546875" style="23" bestFit="1" customWidth="1"/>
    <col min="14609" max="14846" width="11.44140625" style="23"/>
    <col min="14847" max="14847" width="0.5546875" style="23" customWidth="1"/>
    <col min="14848" max="14848" width="6.21875" style="23" customWidth="1"/>
    <col min="14849" max="14849" width="5" style="23" customWidth="1"/>
    <col min="14850" max="14850" width="25.44140625" style="23" customWidth="1"/>
    <col min="14851" max="14851" width="1.77734375" style="23" customWidth="1"/>
    <col min="14852" max="14852" width="0.6640625" style="23" customWidth="1"/>
    <col min="14853" max="14853" width="10.88671875" style="23" bestFit="1" customWidth="1"/>
    <col min="14854" max="14854" width="0.77734375" style="23" customWidth="1"/>
    <col min="14855" max="14855" width="11.109375" style="23" bestFit="1" customWidth="1"/>
    <col min="14856" max="14856" width="0.5546875" style="23" customWidth="1"/>
    <col min="14857" max="14857" width="13.33203125" style="23" customWidth="1"/>
    <col min="14858" max="14858" width="11.88671875" style="23" customWidth="1"/>
    <col min="14859" max="14859" width="1.109375" style="23" customWidth="1"/>
    <col min="14860" max="14860" width="12" style="23" customWidth="1"/>
    <col min="14861" max="14861" width="0.6640625" style="23" customWidth="1"/>
    <col min="14862" max="14862" width="11.88671875" style="23" bestFit="1" customWidth="1"/>
    <col min="14863" max="14863" width="0.77734375" style="23" customWidth="1"/>
    <col min="14864" max="14864" width="11.5546875" style="23" bestFit="1" customWidth="1"/>
    <col min="14865" max="15102" width="11.44140625" style="23"/>
    <col min="15103" max="15103" width="0.5546875" style="23" customWidth="1"/>
    <col min="15104" max="15104" width="6.21875" style="23" customWidth="1"/>
    <col min="15105" max="15105" width="5" style="23" customWidth="1"/>
    <col min="15106" max="15106" width="25.44140625" style="23" customWidth="1"/>
    <col min="15107" max="15107" width="1.77734375" style="23" customWidth="1"/>
    <col min="15108" max="15108" width="0.6640625" style="23" customWidth="1"/>
    <col min="15109" max="15109" width="10.88671875" style="23" bestFit="1" customWidth="1"/>
    <col min="15110" max="15110" width="0.77734375" style="23" customWidth="1"/>
    <col min="15111" max="15111" width="11.109375" style="23" bestFit="1" customWidth="1"/>
    <col min="15112" max="15112" width="0.5546875" style="23" customWidth="1"/>
    <col min="15113" max="15113" width="13.33203125" style="23" customWidth="1"/>
    <col min="15114" max="15114" width="11.88671875" style="23" customWidth="1"/>
    <col min="15115" max="15115" width="1.109375" style="23" customWidth="1"/>
    <col min="15116" max="15116" width="12" style="23" customWidth="1"/>
    <col min="15117" max="15117" width="0.6640625" style="23" customWidth="1"/>
    <col min="15118" max="15118" width="11.88671875" style="23" bestFit="1" customWidth="1"/>
    <col min="15119" max="15119" width="0.77734375" style="23" customWidth="1"/>
    <col min="15120" max="15120" width="11.5546875" style="23" bestFit="1" customWidth="1"/>
    <col min="15121" max="15358" width="11.44140625" style="23"/>
    <col min="15359" max="15359" width="0.5546875" style="23" customWidth="1"/>
    <col min="15360" max="15360" width="6.21875" style="23" customWidth="1"/>
    <col min="15361" max="15361" width="5" style="23" customWidth="1"/>
    <col min="15362" max="15362" width="25.44140625" style="23" customWidth="1"/>
    <col min="15363" max="15363" width="1.77734375" style="23" customWidth="1"/>
    <col min="15364" max="15364" width="0.6640625" style="23" customWidth="1"/>
    <col min="15365" max="15365" width="10.88671875" style="23" bestFit="1" customWidth="1"/>
    <col min="15366" max="15366" width="0.77734375" style="23" customWidth="1"/>
    <col min="15367" max="15367" width="11.109375" style="23" bestFit="1" customWidth="1"/>
    <col min="15368" max="15368" width="0.5546875" style="23" customWidth="1"/>
    <col min="15369" max="15369" width="13.33203125" style="23" customWidth="1"/>
    <col min="15370" max="15370" width="11.88671875" style="23" customWidth="1"/>
    <col min="15371" max="15371" width="1.109375" style="23" customWidth="1"/>
    <col min="15372" max="15372" width="12" style="23" customWidth="1"/>
    <col min="15373" max="15373" width="0.6640625" style="23" customWidth="1"/>
    <col min="15374" max="15374" width="11.88671875" style="23" bestFit="1" customWidth="1"/>
    <col min="15375" max="15375" width="0.77734375" style="23" customWidth="1"/>
    <col min="15376" max="15376" width="11.5546875" style="23" bestFit="1" customWidth="1"/>
    <col min="15377" max="15614" width="11.44140625" style="23"/>
    <col min="15615" max="15615" width="0.5546875" style="23" customWidth="1"/>
    <col min="15616" max="15616" width="6.21875" style="23" customWidth="1"/>
    <col min="15617" max="15617" width="5" style="23" customWidth="1"/>
    <col min="15618" max="15618" width="25.44140625" style="23" customWidth="1"/>
    <col min="15619" max="15619" width="1.77734375" style="23" customWidth="1"/>
    <col min="15620" max="15620" width="0.6640625" style="23" customWidth="1"/>
    <col min="15621" max="15621" width="10.88671875" style="23" bestFit="1" customWidth="1"/>
    <col min="15622" max="15622" width="0.77734375" style="23" customWidth="1"/>
    <col min="15623" max="15623" width="11.109375" style="23" bestFit="1" customWidth="1"/>
    <col min="15624" max="15624" width="0.5546875" style="23" customWidth="1"/>
    <col min="15625" max="15625" width="13.33203125" style="23" customWidth="1"/>
    <col min="15626" max="15626" width="11.88671875" style="23" customWidth="1"/>
    <col min="15627" max="15627" width="1.109375" style="23" customWidth="1"/>
    <col min="15628" max="15628" width="12" style="23" customWidth="1"/>
    <col min="15629" max="15629" width="0.6640625" style="23" customWidth="1"/>
    <col min="15630" max="15630" width="11.88671875" style="23" bestFit="1" customWidth="1"/>
    <col min="15631" max="15631" width="0.77734375" style="23" customWidth="1"/>
    <col min="15632" max="15632" width="11.5546875" style="23" bestFit="1" customWidth="1"/>
    <col min="15633" max="15870" width="11.44140625" style="23"/>
    <col min="15871" max="15871" width="0.5546875" style="23" customWidth="1"/>
    <col min="15872" max="15872" width="6.21875" style="23" customWidth="1"/>
    <col min="15873" max="15873" width="5" style="23" customWidth="1"/>
    <col min="15874" max="15874" width="25.44140625" style="23" customWidth="1"/>
    <col min="15875" max="15875" width="1.77734375" style="23" customWidth="1"/>
    <col min="15876" max="15876" width="0.6640625" style="23" customWidth="1"/>
    <col min="15877" max="15877" width="10.88671875" style="23" bestFit="1" customWidth="1"/>
    <col min="15878" max="15878" width="0.77734375" style="23" customWidth="1"/>
    <col min="15879" max="15879" width="11.109375" style="23" bestFit="1" customWidth="1"/>
    <col min="15880" max="15880" width="0.5546875" style="23" customWidth="1"/>
    <col min="15881" max="15881" width="13.33203125" style="23" customWidth="1"/>
    <col min="15882" max="15882" width="11.88671875" style="23" customWidth="1"/>
    <col min="15883" max="15883" width="1.109375" style="23" customWidth="1"/>
    <col min="15884" max="15884" width="12" style="23" customWidth="1"/>
    <col min="15885" max="15885" width="0.6640625" style="23" customWidth="1"/>
    <col min="15886" max="15886" width="11.88671875" style="23" bestFit="1" customWidth="1"/>
    <col min="15887" max="15887" width="0.77734375" style="23" customWidth="1"/>
    <col min="15888" max="15888" width="11.5546875" style="23" bestFit="1" customWidth="1"/>
    <col min="15889" max="16126" width="11.44140625" style="23"/>
    <col min="16127" max="16127" width="0.5546875" style="23" customWidth="1"/>
    <col min="16128" max="16128" width="6.21875" style="23" customWidth="1"/>
    <col min="16129" max="16129" width="5" style="23" customWidth="1"/>
    <col min="16130" max="16130" width="25.44140625" style="23" customWidth="1"/>
    <col min="16131" max="16131" width="1.77734375" style="23" customWidth="1"/>
    <col min="16132" max="16132" width="0.6640625" style="23" customWidth="1"/>
    <col min="16133" max="16133" width="10.88671875" style="23" bestFit="1" customWidth="1"/>
    <col min="16134" max="16134" width="0.77734375" style="23" customWidth="1"/>
    <col min="16135" max="16135" width="11.109375" style="23" bestFit="1" customWidth="1"/>
    <col min="16136" max="16136" width="0.5546875" style="23" customWidth="1"/>
    <col min="16137" max="16137" width="13.33203125" style="23" customWidth="1"/>
    <col min="16138" max="16138" width="11.88671875" style="23" customWidth="1"/>
    <col min="16139" max="16139" width="1.109375" style="23" customWidth="1"/>
    <col min="16140" max="16140" width="12" style="23" customWidth="1"/>
    <col min="16141" max="16141" width="0.6640625" style="23" customWidth="1"/>
    <col min="16142" max="16142" width="11.88671875" style="23" bestFit="1" customWidth="1"/>
    <col min="16143" max="16143" width="0.77734375" style="23" customWidth="1"/>
    <col min="16144" max="16144" width="11.5546875" style="23" bestFit="1" customWidth="1"/>
    <col min="16145" max="16384" width="11.44140625" style="23"/>
  </cols>
  <sheetData>
    <row r="1" spans="1:16" ht="15.6">
      <c r="D1" s="840" t="s">
        <v>769</v>
      </c>
      <c r="E1" s="840"/>
      <c r="F1" s="840"/>
      <c r="G1" s="840"/>
      <c r="H1" s="840"/>
      <c r="I1" s="840"/>
      <c r="J1" s="840"/>
      <c r="K1" s="840"/>
      <c r="L1" s="840"/>
      <c r="M1" s="840"/>
      <c r="N1" s="840"/>
      <c r="O1" s="840"/>
      <c r="P1" s="840"/>
    </row>
    <row r="2" spans="1:16" ht="13.8">
      <c r="A2" s="22"/>
      <c r="B2" s="22"/>
      <c r="C2" s="22"/>
      <c r="D2" s="838" t="s">
        <v>276</v>
      </c>
      <c r="E2" s="838"/>
      <c r="F2" s="838"/>
      <c r="G2" s="838"/>
      <c r="H2" s="838"/>
      <c r="I2" s="838"/>
      <c r="J2" s="838"/>
      <c r="K2" s="838"/>
      <c r="L2" s="838"/>
      <c r="M2" s="838"/>
      <c r="N2" s="838"/>
      <c r="O2" s="838"/>
      <c r="P2" s="838"/>
    </row>
    <row r="3" spans="1:16" ht="12">
      <c r="A3" s="22"/>
      <c r="B3" s="22"/>
      <c r="C3" s="22"/>
      <c r="D3" s="839" t="s">
        <v>284</v>
      </c>
      <c r="E3" s="839"/>
      <c r="F3" s="839"/>
      <c r="G3" s="839"/>
      <c r="H3" s="839"/>
      <c r="I3" s="839"/>
      <c r="J3" s="839"/>
      <c r="K3" s="839"/>
      <c r="L3" s="839"/>
      <c r="M3" s="839"/>
      <c r="N3" s="839"/>
      <c r="O3" s="839"/>
      <c r="P3" s="839"/>
    </row>
    <row r="4" spans="1:16" ht="12">
      <c r="A4" s="22"/>
      <c r="B4" s="22"/>
      <c r="C4" s="22"/>
      <c r="D4" s="839" t="s">
        <v>1</v>
      </c>
      <c r="E4" s="839"/>
      <c r="F4" s="839"/>
      <c r="G4" s="839"/>
      <c r="H4" s="839"/>
      <c r="I4" s="839"/>
      <c r="J4" s="839"/>
      <c r="K4" s="839"/>
      <c r="L4" s="839"/>
      <c r="M4" s="839"/>
      <c r="N4" s="839"/>
      <c r="O4" s="839"/>
      <c r="P4" s="839"/>
    </row>
    <row r="5" spans="1:16" ht="3" customHeight="1">
      <c r="A5" s="25"/>
      <c r="B5" s="25"/>
      <c r="C5" s="25"/>
      <c r="D5" s="24"/>
      <c r="E5" s="26"/>
      <c r="F5" s="26"/>
      <c r="G5" s="26"/>
      <c r="H5" s="26"/>
      <c r="I5" s="26"/>
      <c r="J5" s="26"/>
      <c r="K5" s="26"/>
      <c r="L5" s="26"/>
      <c r="M5" s="27"/>
      <c r="N5" s="27"/>
      <c r="O5" s="27"/>
      <c r="P5" s="27"/>
    </row>
    <row r="6" spans="1:16" ht="12">
      <c r="A6" s="842" t="s">
        <v>3</v>
      </c>
      <c r="B6" s="843"/>
      <c r="C6" s="843"/>
      <c r="D6" s="843"/>
      <c r="E6" s="843"/>
      <c r="F6" s="843" t="s">
        <v>764</v>
      </c>
      <c r="G6" s="843"/>
      <c r="H6" s="73" t="s">
        <v>765</v>
      </c>
      <c r="I6" s="843" t="s">
        <v>3</v>
      </c>
      <c r="J6" s="843"/>
      <c r="K6" s="843"/>
      <c r="L6" s="843"/>
      <c r="M6" s="843"/>
      <c r="N6" s="843" t="s">
        <v>764</v>
      </c>
      <c r="O6" s="843"/>
      <c r="P6" s="74" t="s">
        <v>765</v>
      </c>
    </row>
    <row r="7" spans="1:16" ht="12">
      <c r="A7" s="35"/>
      <c r="B7" s="841" t="s">
        <v>192</v>
      </c>
      <c r="C7" s="841"/>
      <c r="D7" s="841"/>
      <c r="E7" s="841"/>
      <c r="F7" s="841"/>
      <c r="G7" s="36"/>
      <c r="H7" s="36"/>
      <c r="I7" s="36"/>
      <c r="J7" s="841" t="s">
        <v>56</v>
      </c>
      <c r="K7" s="841"/>
      <c r="L7" s="841"/>
      <c r="M7" s="841"/>
      <c r="N7" s="841"/>
      <c r="O7" s="36"/>
      <c r="P7" s="37"/>
    </row>
    <row r="8" spans="1:16" ht="12">
      <c r="A8" s="38"/>
      <c r="B8" s="818" t="s">
        <v>57</v>
      </c>
      <c r="C8" s="818"/>
      <c r="D8" s="818"/>
      <c r="E8" s="818"/>
      <c r="F8" s="818"/>
      <c r="G8" s="22"/>
      <c r="H8" s="22"/>
      <c r="I8" s="22"/>
      <c r="J8" s="818" t="s">
        <v>58</v>
      </c>
      <c r="K8" s="818"/>
      <c r="L8" s="818"/>
      <c r="M8" s="818"/>
      <c r="N8" s="818"/>
      <c r="O8" s="22"/>
      <c r="P8" s="40"/>
    </row>
    <row r="9" spans="1:16" ht="12" customHeight="1">
      <c r="A9" s="38"/>
      <c r="B9" s="55" t="s">
        <v>59</v>
      </c>
      <c r="C9" s="62"/>
      <c r="D9" s="50"/>
      <c r="E9" s="49"/>
      <c r="F9" s="49"/>
      <c r="G9" s="80">
        <f>SUM(G10:G16)</f>
        <v>1375208.14</v>
      </c>
      <c r="H9" s="80">
        <f>SUM(H10:H16)</f>
        <v>1349789.32</v>
      </c>
      <c r="I9" s="22"/>
      <c r="J9" s="818" t="s">
        <v>60</v>
      </c>
      <c r="K9" s="818"/>
      <c r="L9" s="818"/>
      <c r="M9" s="818"/>
      <c r="N9" s="818"/>
      <c r="O9" s="80">
        <f>SUM(O10:O19)</f>
        <v>420773.45</v>
      </c>
      <c r="P9" s="43">
        <f>SUM(P10:P19)</f>
        <v>451753.17</v>
      </c>
    </row>
    <row r="10" spans="1:16" ht="12" customHeight="1">
      <c r="A10" s="38"/>
      <c r="B10" s="62"/>
      <c r="C10" s="50" t="s">
        <v>193</v>
      </c>
      <c r="D10" s="50"/>
      <c r="E10" s="49"/>
      <c r="F10" s="49"/>
      <c r="G10" s="72">
        <v>4000</v>
      </c>
      <c r="H10" s="85">
        <v>3953.72</v>
      </c>
      <c r="I10" s="22"/>
      <c r="J10" s="62"/>
      <c r="K10" s="50" t="s">
        <v>194</v>
      </c>
      <c r="L10" s="49"/>
      <c r="M10" s="49"/>
      <c r="N10" s="49"/>
      <c r="O10" s="72">
        <v>0</v>
      </c>
      <c r="P10" s="41">
        <v>0</v>
      </c>
    </row>
    <row r="11" spans="1:16" ht="12" customHeight="1">
      <c r="A11" s="38"/>
      <c r="B11" s="62"/>
      <c r="C11" s="50" t="s">
        <v>195</v>
      </c>
      <c r="D11" s="50"/>
      <c r="E11" s="49"/>
      <c r="F11" s="49"/>
      <c r="G11" s="72">
        <v>0</v>
      </c>
      <c r="H11" s="85">
        <v>0</v>
      </c>
      <c r="I11" s="22"/>
      <c r="J11" s="62"/>
      <c r="K11" s="50" t="s">
        <v>196</v>
      </c>
      <c r="L11" s="49"/>
      <c r="M11" s="49"/>
      <c r="N11" s="49"/>
      <c r="O11" s="72">
        <v>420773.45</v>
      </c>
      <c r="P11" s="41">
        <v>451753.17</v>
      </c>
    </row>
    <row r="12" spans="1:16" ht="12" customHeight="1">
      <c r="A12" s="38"/>
      <c r="B12" s="62"/>
      <c r="C12" s="50" t="s">
        <v>197</v>
      </c>
      <c r="D12" s="50"/>
      <c r="E12" s="49"/>
      <c r="F12" s="49"/>
      <c r="G12" s="71">
        <v>1371208.14</v>
      </c>
      <c r="H12" s="83">
        <v>1345835.6</v>
      </c>
      <c r="I12" s="22"/>
      <c r="J12" s="62"/>
      <c r="K12" s="50" t="s">
        <v>198</v>
      </c>
      <c r="L12" s="49"/>
      <c r="M12" s="49"/>
      <c r="N12" s="49"/>
      <c r="O12" s="72">
        <v>0</v>
      </c>
      <c r="P12" s="41">
        <v>0</v>
      </c>
    </row>
    <row r="13" spans="1:16" ht="12" customHeight="1">
      <c r="A13" s="38"/>
      <c r="B13" s="62"/>
      <c r="C13" s="50" t="s">
        <v>199</v>
      </c>
      <c r="D13" s="50"/>
      <c r="E13" s="49"/>
      <c r="F13" s="49"/>
      <c r="G13" s="72">
        <v>0</v>
      </c>
      <c r="H13" s="85">
        <v>0</v>
      </c>
      <c r="I13" s="22"/>
      <c r="J13" s="62"/>
      <c r="K13" s="50" t="s">
        <v>200</v>
      </c>
      <c r="L13" s="49"/>
      <c r="M13" s="49"/>
      <c r="N13" s="49"/>
      <c r="O13" s="72">
        <v>0</v>
      </c>
      <c r="P13" s="41">
        <v>0</v>
      </c>
    </row>
    <row r="14" spans="1:16" ht="12" customHeight="1">
      <c r="A14" s="38"/>
      <c r="B14" s="62"/>
      <c r="C14" s="50" t="s">
        <v>201</v>
      </c>
      <c r="D14" s="50"/>
      <c r="E14" s="49"/>
      <c r="F14" s="49"/>
      <c r="G14" s="71">
        <v>0</v>
      </c>
      <c r="H14" s="83">
        <v>0</v>
      </c>
      <c r="I14" s="22"/>
      <c r="J14" s="62"/>
      <c r="K14" s="50" t="s">
        <v>202</v>
      </c>
      <c r="L14" s="49"/>
      <c r="M14" s="49"/>
      <c r="N14" s="49"/>
      <c r="O14" s="72">
        <v>0</v>
      </c>
      <c r="P14" s="41">
        <v>0</v>
      </c>
    </row>
    <row r="15" spans="1:16" ht="12" customHeight="1">
      <c r="A15" s="38"/>
      <c r="B15" s="62"/>
      <c r="C15" s="50" t="s">
        <v>203</v>
      </c>
      <c r="D15" s="50"/>
      <c r="E15" s="49"/>
      <c r="F15" s="49"/>
      <c r="G15" s="72">
        <v>0</v>
      </c>
      <c r="H15" s="85">
        <v>0</v>
      </c>
      <c r="I15" s="22"/>
      <c r="J15" s="62"/>
      <c r="K15" s="819" t="s">
        <v>204</v>
      </c>
      <c r="L15" s="819"/>
      <c r="M15" s="819"/>
      <c r="N15" s="49"/>
      <c r="O15" s="72">
        <v>0</v>
      </c>
      <c r="P15" s="41">
        <v>0</v>
      </c>
    </row>
    <row r="16" spans="1:16" ht="12" customHeight="1">
      <c r="A16" s="38"/>
      <c r="B16" s="62"/>
      <c r="C16" s="50" t="s">
        <v>205</v>
      </c>
      <c r="D16" s="50"/>
      <c r="E16" s="49"/>
      <c r="F16" s="49"/>
      <c r="G16" s="71">
        <v>0</v>
      </c>
      <c r="H16" s="77">
        <v>0</v>
      </c>
      <c r="I16" s="22"/>
      <c r="J16" s="62"/>
      <c r="K16" s="819"/>
      <c r="L16" s="819"/>
      <c r="M16" s="819"/>
      <c r="N16" s="49"/>
      <c r="O16" s="22"/>
      <c r="P16" s="40"/>
    </row>
    <row r="17" spans="1:16" ht="12" customHeight="1">
      <c r="A17" s="38"/>
      <c r="B17" s="818" t="s">
        <v>61</v>
      </c>
      <c r="C17" s="818"/>
      <c r="D17" s="818"/>
      <c r="E17" s="818"/>
      <c r="F17" s="818"/>
      <c r="G17" s="80">
        <f>SUM(G18:G24)</f>
        <v>318646.19</v>
      </c>
      <c r="H17" s="80">
        <f>SUM(H18:H24)</f>
        <v>34853.25</v>
      </c>
      <c r="I17" s="22"/>
      <c r="J17" s="62"/>
      <c r="K17" s="50" t="s">
        <v>206</v>
      </c>
      <c r="L17" s="49"/>
      <c r="M17" s="49"/>
      <c r="N17" s="49"/>
      <c r="O17" s="53">
        <v>0</v>
      </c>
      <c r="P17" s="58">
        <v>0</v>
      </c>
    </row>
    <row r="18" spans="1:16">
      <c r="A18" s="38"/>
      <c r="B18" s="62"/>
      <c r="C18" s="819" t="s">
        <v>208</v>
      </c>
      <c r="D18" s="819"/>
      <c r="E18" s="49"/>
      <c r="F18" s="49"/>
      <c r="G18" s="71">
        <v>0</v>
      </c>
      <c r="H18" s="83">
        <v>0</v>
      </c>
      <c r="I18" s="22"/>
      <c r="J18" s="62"/>
      <c r="K18" s="50" t="s">
        <v>207</v>
      </c>
      <c r="L18" s="49"/>
      <c r="M18" s="49"/>
      <c r="N18" s="49"/>
      <c r="O18" s="53">
        <v>0</v>
      </c>
      <c r="P18" s="58">
        <v>0</v>
      </c>
    </row>
    <row r="19" spans="1:16" ht="12" customHeight="1">
      <c r="A19" s="38"/>
      <c r="B19" s="62"/>
      <c r="C19" s="50" t="s">
        <v>210</v>
      </c>
      <c r="D19" s="50"/>
      <c r="E19" s="49"/>
      <c r="F19" s="49"/>
      <c r="G19" s="72">
        <v>0</v>
      </c>
      <c r="H19" s="85"/>
      <c r="I19" s="22"/>
      <c r="J19" s="62"/>
      <c r="K19" s="50" t="s">
        <v>209</v>
      </c>
      <c r="L19" s="49"/>
      <c r="M19" s="49"/>
      <c r="N19" s="49"/>
      <c r="O19" s="53">
        <v>0</v>
      </c>
      <c r="P19" s="58">
        <v>0</v>
      </c>
    </row>
    <row r="20" spans="1:16" ht="12">
      <c r="A20" s="38"/>
      <c r="B20" s="62"/>
      <c r="C20" s="50" t="s">
        <v>211</v>
      </c>
      <c r="D20" s="50"/>
      <c r="E20" s="49"/>
      <c r="F20" s="49"/>
      <c r="G20" s="72">
        <v>318646.19</v>
      </c>
      <c r="H20" s="85">
        <v>34853.25</v>
      </c>
      <c r="I20" s="22"/>
      <c r="J20" s="818" t="s">
        <v>62</v>
      </c>
      <c r="K20" s="818"/>
      <c r="L20" s="818"/>
      <c r="M20" s="818"/>
      <c r="N20" s="49"/>
      <c r="O20" s="56">
        <f>SUM(O21:O24)</f>
        <v>0</v>
      </c>
      <c r="P20" s="59">
        <f>SUM(P21:P24)</f>
        <v>0</v>
      </c>
    </row>
    <row r="21" spans="1:16" ht="12" customHeight="1">
      <c r="A21" s="38"/>
      <c r="B21" s="62"/>
      <c r="C21" s="50" t="s">
        <v>213</v>
      </c>
      <c r="D21" s="50"/>
      <c r="E21" s="49"/>
      <c r="F21" s="49"/>
      <c r="G21" s="72">
        <v>0</v>
      </c>
      <c r="H21" s="85">
        <v>0</v>
      </c>
      <c r="I21" s="22"/>
      <c r="J21" s="62"/>
      <c r="K21" s="50" t="s">
        <v>212</v>
      </c>
      <c r="L21" s="50"/>
      <c r="M21" s="50"/>
      <c r="N21" s="50"/>
      <c r="O21" s="53">
        <v>0</v>
      </c>
      <c r="P21" s="58">
        <v>0</v>
      </c>
    </row>
    <row r="22" spans="1:16" ht="12" customHeight="1">
      <c r="A22" s="38"/>
      <c r="B22" s="62"/>
      <c r="C22" s="50" t="s">
        <v>215</v>
      </c>
      <c r="D22" s="50"/>
      <c r="E22" s="49"/>
      <c r="F22" s="49"/>
      <c r="G22" s="72">
        <v>0</v>
      </c>
      <c r="H22" s="85">
        <v>0</v>
      </c>
      <c r="I22" s="22"/>
      <c r="J22" s="62"/>
      <c r="K22" s="819" t="s">
        <v>214</v>
      </c>
      <c r="L22" s="819"/>
      <c r="M22" s="819"/>
      <c r="N22" s="50"/>
      <c r="O22" s="820">
        <v>0</v>
      </c>
      <c r="P22" s="821">
        <v>0</v>
      </c>
    </row>
    <row r="23" spans="1:16" ht="12" customHeight="1">
      <c r="A23" s="38"/>
      <c r="B23" s="62" t="s">
        <v>139</v>
      </c>
      <c r="C23" s="50" t="s">
        <v>216</v>
      </c>
      <c r="D23" s="50"/>
      <c r="E23" s="49"/>
      <c r="F23" s="49"/>
      <c r="G23" s="51">
        <v>0</v>
      </c>
      <c r="H23" s="51">
        <v>0</v>
      </c>
      <c r="I23" s="22"/>
      <c r="J23" s="62"/>
      <c r="K23" s="819"/>
      <c r="L23" s="819"/>
      <c r="M23" s="819"/>
      <c r="N23" s="50"/>
      <c r="O23" s="835"/>
      <c r="P23" s="836"/>
    </row>
    <row r="24" spans="1:16" ht="12" customHeight="1">
      <c r="A24" s="38"/>
      <c r="B24" s="62"/>
      <c r="C24" s="50" t="s">
        <v>218</v>
      </c>
      <c r="D24" s="50"/>
      <c r="E24" s="49"/>
      <c r="F24" s="49"/>
      <c r="G24" s="51">
        <v>0</v>
      </c>
      <c r="H24" s="51">
        <v>0</v>
      </c>
      <c r="I24" s="22"/>
      <c r="J24" s="62"/>
      <c r="K24" s="50" t="s">
        <v>217</v>
      </c>
      <c r="L24" s="50"/>
      <c r="M24" s="50"/>
      <c r="N24" s="50"/>
      <c r="O24" s="51">
        <v>0</v>
      </c>
      <c r="P24" s="61">
        <v>0</v>
      </c>
    </row>
    <row r="25" spans="1:16" ht="12" customHeight="1">
      <c r="A25" s="38"/>
      <c r="B25" s="818" t="s">
        <v>63</v>
      </c>
      <c r="C25" s="818"/>
      <c r="D25" s="818"/>
      <c r="E25" s="49"/>
      <c r="F25" s="49"/>
      <c r="G25" s="56">
        <f>SUM(G26:G33)</f>
        <v>5112607.87</v>
      </c>
      <c r="H25" s="56">
        <f>SUM(H26:H33)</f>
        <v>8146950.2000000002</v>
      </c>
      <c r="I25" s="22"/>
      <c r="J25" s="55" t="s">
        <v>64</v>
      </c>
      <c r="K25" s="50"/>
      <c r="L25" s="50"/>
      <c r="M25" s="50"/>
      <c r="N25" s="50"/>
      <c r="O25" s="56">
        <f>SUM(O26:O27)</f>
        <v>35567.85</v>
      </c>
      <c r="P25" s="59">
        <f>SUM(P26:P27)</f>
        <v>0</v>
      </c>
    </row>
    <row r="26" spans="1:16" ht="12" customHeight="1">
      <c r="A26" s="38"/>
      <c r="B26" s="62"/>
      <c r="C26" s="819" t="s">
        <v>220</v>
      </c>
      <c r="D26" s="819"/>
      <c r="E26" s="819"/>
      <c r="F26" s="819"/>
      <c r="G26" s="834">
        <v>0</v>
      </c>
      <c r="H26" s="834">
        <v>0</v>
      </c>
      <c r="I26" s="22"/>
      <c r="J26" s="62"/>
      <c r="K26" s="50" t="s">
        <v>219</v>
      </c>
      <c r="L26" s="49"/>
      <c r="M26" s="49"/>
      <c r="N26" s="49"/>
      <c r="O26" s="53">
        <v>0</v>
      </c>
      <c r="P26" s="61">
        <v>0</v>
      </c>
    </row>
    <row r="27" spans="1:16" ht="12" customHeight="1">
      <c r="A27" s="38"/>
      <c r="B27" s="62"/>
      <c r="C27" s="819"/>
      <c r="D27" s="819"/>
      <c r="E27" s="819"/>
      <c r="F27" s="819"/>
      <c r="G27" s="834"/>
      <c r="H27" s="834"/>
      <c r="I27" s="22"/>
      <c r="J27" s="62"/>
      <c r="K27" s="50" t="s">
        <v>221</v>
      </c>
      <c r="L27" s="49"/>
      <c r="M27" s="49"/>
      <c r="N27" s="49"/>
      <c r="O27" s="30">
        <v>35567.85</v>
      </c>
      <c r="P27" s="78">
        <v>0</v>
      </c>
    </row>
    <row r="28" spans="1:16" ht="12" customHeight="1">
      <c r="A28" s="38"/>
      <c r="B28" s="62"/>
      <c r="C28" s="819" t="s">
        <v>222</v>
      </c>
      <c r="D28" s="819"/>
      <c r="E28" s="819"/>
      <c r="F28" s="819"/>
      <c r="G28" s="820">
        <v>0</v>
      </c>
      <c r="H28" s="820">
        <v>0</v>
      </c>
      <c r="I28" s="22"/>
      <c r="J28" s="55" t="s">
        <v>66</v>
      </c>
      <c r="K28" s="50"/>
      <c r="L28" s="50"/>
      <c r="M28" s="50"/>
      <c r="N28" s="50"/>
      <c r="O28" s="81">
        <v>0</v>
      </c>
      <c r="P28" s="82">
        <v>0</v>
      </c>
    </row>
    <row r="29" spans="1:16" ht="12" customHeight="1">
      <c r="A29" s="38"/>
      <c r="B29" s="62"/>
      <c r="C29" s="819"/>
      <c r="D29" s="819"/>
      <c r="E29" s="819"/>
      <c r="F29" s="819"/>
      <c r="G29" s="820"/>
      <c r="H29" s="820"/>
      <c r="I29" s="22"/>
      <c r="J29" s="818" t="s">
        <v>68</v>
      </c>
      <c r="K29" s="818"/>
      <c r="L29" s="818"/>
      <c r="M29" s="818"/>
      <c r="N29" s="818"/>
      <c r="O29" s="33">
        <f>SUM(O30:O32)</f>
        <v>0</v>
      </c>
      <c r="P29" s="44">
        <f>SUM(P30:P32)</f>
        <v>0</v>
      </c>
    </row>
    <row r="30" spans="1:16" ht="12" customHeight="1">
      <c r="A30" s="38"/>
      <c r="B30" s="62"/>
      <c r="C30" s="819" t="s">
        <v>223</v>
      </c>
      <c r="D30" s="819"/>
      <c r="E30" s="819"/>
      <c r="F30" s="819"/>
      <c r="G30" s="820">
        <v>0</v>
      </c>
      <c r="H30" s="820">
        <v>0</v>
      </c>
      <c r="I30" s="22"/>
      <c r="J30" s="62"/>
      <c r="K30" s="50" t="s">
        <v>224</v>
      </c>
      <c r="L30" s="50"/>
      <c r="M30" s="50"/>
      <c r="N30" s="50"/>
      <c r="O30" s="30">
        <v>0</v>
      </c>
      <c r="P30" s="78">
        <v>0</v>
      </c>
    </row>
    <row r="31" spans="1:16" ht="12" customHeight="1">
      <c r="A31" s="38"/>
      <c r="B31" s="62"/>
      <c r="C31" s="819"/>
      <c r="D31" s="819"/>
      <c r="E31" s="819"/>
      <c r="F31" s="819"/>
      <c r="G31" s="820"/>
      <c r="H31" s="820"/>
      <c r="I31" s="22"/>
      <c r="J31" s="62"/>
      <c r="K31" s="50" t="s">
        <v>225</v>
      </c>
      <c r="L31" s="50"/>
      <c r="M31" s="50"/>
      <c r="N31" s="50"/>
      <c r="O31" s="30">
        <v>0</v>
      </c>
      <c r="P31" s="78">
        <v>0</v>
      </c>
    </row>
    <row r="32" spans="1:16" ht="12" customHeight="1">
      <c r="A32" s="38"/>
      <c r="B32" s="62"/>
      <c r="C32" s="50" t="s">
        <v>226</v>
      </c>
      <c r="D32" s="50"/>
      <c r="E32" s="49"/>
      <c r="F32" s="49"/>
      <c r="G32" s="51">
        <v>0</v>
      </c>
      <c r="H32" s="51">
        <v>0</v>
      </c>
      <c r="I32" s="22"/>
      <c r="J32" s="62"/>
      <c r="K32" s="50" t="s">
        <v>227</v>
      </c>
      <c r="L32" s="50"/>
      <c r="M32" s="50"/>
      <c r="N32" s="50"/>
      <c r="O32" s="30"/>
      <c r="P32" s="78">
        <v>0</v>
      </c>
    </row>
    <row r="33" spans="1:16" ht="12">
      <c r="A33" s="38"/>
      <c r="B33" s="62"/>
      <c r="C33" s="50" t="s">
        <v>228</v>
      </c>
      <c r="D33" s="50"/>
      <c r="E33" s="49"/>
      <c r="F33" s="49"/>
      <c r="G33" s="51">
        <v>5112607.87</v>
      </c>
      <c r="H33" s="51">
        <v>8146950.2000000002</v>
      </c>
      <c r="I33" s="22"/>
      <c r="J33" s="818" t="s">
        <v>70</v>
      </c>
      <c r="K33" s="818"/>
      <c r="L33" s="818"/>
      <c r="M33" s="818"/>
      <c r="N33" s="818"/>
      <c r="O33" s="33">
        <f>SUM(O35:O42)</f>
        <v>0</v>
      </c>
      <c r="P33" s="44">
        <f>SUM(P35:P42)</f>
        <v>0</v>
      </c>
    </row>
    <row r="34" spans="1:16" ht="12">
      <c r="A34" s="38"/>
      <c r="B34" s="818" t="s">
        <v>229</v>
      </c>
      <c r="C34" s="818"/>
      <c r="D34" s="818"/>
      <c r="E34" s="818"/>
      <c r="F34" s="818"/>
      <c r="G34" s="80">
        <f>SUM(G35:G40)</f>
        <v>0</v>
      </c>
      <c r="H34" s="80">
        <f>SUM(H35:H40)</f>
        <v>0</v>
      </c>
      <c r="I34" s="22"/>
      <c r="J34" s="818"/>
      <c r="K34" s="818"/>
      <c r="L34" s="818"/>
      <c r="M34" s="818"/>
      <c r="N34" s="818"/>
      <c r="O34" s="22"/>
      <c r="P34" s="40"/>
    </row>
    <row r="35" spans="1:16" ht="12" customHeight="1">
      <c r="A35" s="38"/>
      <c r="B35" s="62"/>
      <c r="C35" s="50" t="s">
        <v>230</v>
      </c>
      <c r="D35" s="50"/>
      <c r="E35" s="49"/>
      <c r="F35" s="49"/>
      <c r="G35" s="72">
        <v>0</v>
      </c>
      <c r="H35" s="75">
        <v>0</v>
      </c>
      <c r="I35" s="22"/>
      <c r="J35" s="62"/>
      <c r="K35" s="50" t="s">
        <v>231</v>
      </c>
      <c r="L35" s="50"/>
      <c r="M35" s="50"/>
      <c r="N35" s="50"/>
      <c r="O35" s="30">
        <v>0</v>
      </c>
      <c r="P35" s="78">
        <v>0</v>
      </c>
    </row>
    <row r="36" spans="1:16" ht="12" customHeight="1">
      <c r="A36" s="38"/>
      <c r="B36" s="62" t="s">
        <v>139</v>
      </c>
      <c r="C36" s="50" t="s">
        <v>232</v>
      </c>
      <c r="D36" s="50"/>
      <c r="E36" s="49"/>
      <c r="F36" s="49"/>
      <c r="G36" s="71">
        <v>0</v>
      </c>
      <c r="H36" s="75">
        <v>0</v>
      </c>
      <c r="I36" s="22"/>
      <c r="J36" s="62"/>
      <c r="K36" s="50" t="s">
        <v>233</v>
      </c>
      <c r="L36" s="50"/>
      <c r="M36" s="50"/>
      <c r="N36" s="50"/>
      <c r="O36" s="30">
        <v>0</v>
      </c>
      <c r="P36" s="78">
        <v>0</v>
      </c>
    </row>
    <row r="37" spans="1:16" ht="12" customHeight="1">
      <c r="A37" s="38"/>
      <c r="B37" s="62"/>
      <c r="C37" s="50" t="s">
        <v>234</v>
      </c>
      <c r="D37" s="50"/>
      <c r="E37" s="49"/>
      <c r="F37" s="49"/>
      <c r="G37" s="71">
        <v>0</v>
      </c>
      <c r="H37" s="75">
        <v>0</v>
      </c>
      <c r="I37" s="22"/>
      <c r="J37" s="62"/>
      <c r="K37" s="50" t="s">
        <v>235</v>
      </c>
      <c r="L37" s="50"/>
      <c r="M37" s="50"/>
      <c r="N37" s="50"/>
      <c r="O37" s="30">
        <v>0</v>
      </c>
      <c r="P37" s="78">
        <v>0</v>
      </c>
    </row>
    <row r="38" spans="1:16" ht="12" customHeight="1">
      <c r="A38" s="38"/>
      <c r="B38" s="62"/>
      <c r="C38" s="819" t="s">
        <v>236</v>
      </c>
      <c r="D38" s="819"/>
      <c r="E38" s="819"/>
      <c r="F38" s="819"/>
      <c r="G38" s="834">
        <v>0</v>
      </c>
      <c r="H38" s="834">
        <v>0</v>
      </c>
      <c r="I38" s="22"/>
      <c r="J38" s="62"/>
      <c r="K38" s="819" t="s">
        <v>237</v>
      </c>
      <c r="L38" s="819"/>
      <c r="M38" s="819"/>
      <c r="N38" s="50"/>
      <c r="O38" s="820">
        <v>0</v>
      </c>
      <c r="P38" s="821">
        <v>0</v>
      </c>
    </row>
    <row r="39" spans="1:16" ht="12" customHeight="1">
      <c r="A39" s="38"/>
      <c r="B39" s="62"/>
      <c r="C39" s="819"/>
      <c r="D39" s="819"/>
      <c r="E39" s="819"/>
      <c r="F39" s="819"/>
      <c r="G39" s="834"/>
      <c r="H39" s="834"/>
      <c r="I39" s="22"/>
      <c r="J39" s="63"/>
      <c r="K39" s="819"/>
      <c r="L39" s="819"/>
      <c r="M39" s="819"/>
      <c r="N39" s="63"/>
      <c r="O39" s="820"/>
      <c r="P39" s="821"/>
    </row>
    <row r="40" spans="1:16" ht="12" customHeight="1">
      <c r="A40" s="38"/>
      <c r="B40" s="62"/>
      <c r="C40" s="50" t="s">
        <v>238</v>
      </c>
      <c r="D40" s="50"/>
      <c r="E40" s="49"/>
      <c r="F40" s="49"/>
      <c r="G40" s="30">
        <v>0</v>
      </c>
      <c r="H40" s="75">
        <v>0</v>
      </c>
      <c r="I40" s="22"/>
      <c r="J40" s="62"/>
      <c r="K40" s="819" t="s">
        <v>239</v>
      </c>
      <c r="L40" s="819"/>
      <c r="M40" s="819"/>
      <c r="N40" s="50"/>
      <c r="O40" s="820">
        <v>0</v>
      </c>
      <c r="P40" s="821">
        <v>0</v>
      </c>
    </row>
    <row r="41" spans="1:16" ht="12" customHeight="1">
      <c r="A41" s="38"/>
      <c r="B41" s="818" t="s">
        <v>67</v>
      </c>
      <c r="C41" s="818"/>
      <c r="D41" s="818"/>
      <c r="E41" s="818"/>
      <c r="F41" s="818"/>
      <c r="G41" s="56">
        <v>0</v>
      </c>
      <c r="H41" s="56">
        <v>0</v>
      </c>
      <c r="I41" s="22"/>
      <c r="J41" s="62"/>
      <c r="K41" s="819"/>
      <c r="L41" s="819"/>
      <c r="M41" s="819"/>
      <c r="N41" s="50"/>
      <c r="O41" s="820"/>
      <c r="P41" s="821"/>
    </row>
    <row r="42" spans="1:16" ht="12">
      <c r="A42" s="38"/>
      <c r="B42" s="818" t="s">
        <v>69</v>
      </c>
      <c r="C42" s="818"/>
      <c r="D42" s="818"/>
      <c r="E42" s="818"/>
      <c r="F42" s="818"/>
      <c r="G42" s="56">
        <f>SUM(G43:G45)</f>
        <v>0</v>
      </c>
      <c r="H42" s="33">
        <f>SUM(H43:H45)</f>
        <v>0</v>
      </c>
      <c r="I42" s="22"/>
      <c r="J42" s="62"/>
      <c r="K42" s="50" t="s">
        <v>240</v>
      </c>
      <c r="L42" s="50"/>
      <c r="M42" s="50"/>
      <c r="N42" s="50"/>
      <c r="O42" s="51">
        <v>0</v>
      </c>
      <c r="P42" s="61">
        <v>0</v>
      </c>
    </row>
    <row r="43" spans="1:16" ht="12" customHeight="1">
      <c r="A43" s="38"/>
      <c r="B43" s="62"/>
      <c r="C43" s="819" t="s">
        <v>241</v>
      </c>
      <c r="D43" s="819"/>
      <c r="E43" s="819"/>
      <c r="F43" s="819"/>
      <c r="G43" s="820">
        <v>0</v>
      </c>
      <c r="H43" s="820">
        <v>0</v>
      </c>
      <c r="I43" s="22"/>
      <c r="J43" s="55" t="s">
        <v>72</v>
      </c>
      <c r="K43" s="50"/>
      <c r="L43" s="50"/>
      <c r="M43" s="50"/>
      <c r="N43" s="50"/>
      <c r="O43" s="81">
        <f>SUM(O44:O45)</f>
        <v>0</v>
      </c>
      <c r="P43" s="82">
        <f>SUM(P44:P45)</f>
        <v>0</v>
      </c>
    </row>
    <row r="44" spans="1:16" ht="12" customHeight="1">
      <c r="A44" s="38"/>
      <c r="B44" s="62"/>
      <c r="C44" s="819"/>
      <c r="D44" s="819"/>
      <c r="E44" s="819"/>
      <c r="F44" s="819"/>
      <c r="G44" s="820"/>
      <c r="H44" s="820"/>
      <c r="I44" s="22"/>
      <c r="J44" s="62"/>
      <c r="K44" s="50" t="s">
        <v>242</v>
      </c>
      <c r="L44" s="49"/>
      <c r="M44" s="49"/>
      <c r="N44" s="49"/>
      <c r="O44" s="30">
        <v>0</v>
      </c>
      <c r="P44" s="78">
        <v>0</v>
      </c>
    </row>
    <row r="45" spans="1:16" ht="12" customHeight="1">
      <c r="A45" s="38"/>
      <c r="B45" s="62"/>
      <c r="C45" s="50" t="s">
        <v>243</v>
      </c>
      <c r="D45" s="50"/>
      <c r="E45" s="50"/>
      <c r="F45" s="50"/>
      <c r="G45" s="30">
        <v>0</v>
      </c>
      <c r="H45" s="30">
        <v>0</v>
      </c>
      <c r="I45" s="22"/>
      <c r="J45" s="62"/>
      <c r="K45" s="50" t="s">
        <v>244</v>
      </c>
      <c r="L45" s="49"/>
      <c r="M45" s="49"/>
      <c r="N45" s="49"/>
      <c r="O45" s="30"/>
      <c r="P45" s="78">
        <v>0</v>
      </c>
    </row>
    <row r="46" spans="1:16" ht="12" customHeight="1">
      <c r="A46" s="38"/>
      <c r="B46" s="818" t="s">
        <v>71</v>
      </c>
      <c r="C46" s="818"/>
      <c r="D46" s="818"/>
      <c r="E46" s="818"/>
      <c r="F46" s="818"/>
      <c r="G46" s="80">
        <f>SUM(G47:G52)</f>
        <v>1411</v>
      </c>
      <c r="H46" s="80">
        <f>SUM(H47:H52)</f>
        <v>1411</v>
      </c>
      <c r="I46" s="22"/>
      <c r="J46" s="818" t="s">
        <v>245</v>
      </c>
      <c r="K46" s="818"/>
      <c r="L46" s="818"/>
      <c r="M46" s="818"/>
      <c r="N46" s="818"/>
      <c r="O46" s="33">
        <v>0</v>
      </c>
      <c r="P46" s="44">
        <v>0</v>
      </c>
    </row>
    <row r="47" spans="1:16" ht="12" customHeight="1">
      <c r="A47" s="38"/>
      <c r="B47" s="62"/>
      <c r="C47" s="50" t="s">
        <v>246</v>
      </c>
      <c r="D47" s="50"/>
      <c r="E47" s="50"/>
      <c r="F47" s="50"/>
      <c r="G47" s="30">
        <v>0</v>
      </c>
      <c r="H47" s="30">
        <v>0</v>
      </c>
      <c r="I47" s="22"/>
      <c r="J47" s="818" t="s">
        <v>73</v>
      </c>
      <c r="K47" s="818"/>
      <c r="L47" s="818"/>
      <c r="M47" s="818"/>
      <c r="N47" s="818"/>
      <c r="O47" s="80">
        <f>SUM(O48:O50)</f>
        <v>511200</v>
      </c>
      <c r="P47" s="43">
        <f>SUM(P48:P50)</f>
        <v>656930.36</v>
      </c>
    </row>
    <row r="48" spans="1:16" ht="11.25" customHeight="1">
      <c r="A48" s="38"/>
      <c r="B48" s="62"/>
      <c r="C48" s="50" t="s">
        <v>247</v>
      </c>
      <c r="D48" s="50"/>
      <c r="E48" s="50"/>
      <c r="F48" s="50"/>
      <c r="G48" s="30">
        <v>0</v>
      </c>
      <c r="H48" s="30">
        <v>0</v>
      </c>
      <c r="I48" s="22"/>
      <c r="J48" s="62"/>
      <c r="K48" s="50" t="s">
        <v>248</v>
      </c>
      <c r="L48" s="49"/>
      <c r="M48" s="49"/>
      <c r="N48" s="49"/>
      <c r="O48" s="30">
        <v>0</v>
      </c>
      <c r="P48" s="78">
        <v>0</v>
      </c>
    </row>
    <row r="49" spans="1:16" ht="12" customHeight="1">
      <c r="A49" s="38"/>
      <c r="B49" s="62"/>
      <c r="C49" s="819" t="s">
        <v>249</v>
      </c>
      <c r="D49" s="819"/>
      <c r="E49" s="819"/>
      <c r="F49" s="819"/>
      <c r="G49" s="834">
        <v>0</v>
      </c>
      <c r="H49" s="834">
        <v>0</v>
      </c>
      <c r="I49" s="22"/>
      <c r="J49" s="62"/>
      <c r="K49" s="50" t="s">
        <v>250</v>
      </c>
      <c r="L49" s="49"/>
      <c r="M49" s="49"/>
      <c r="N49" s="49"/>
      <c r="O49" s="30"/>
      <c r="P49" s="78">
        <v>0</v>
      </c>
    </row>
    <row r="50" spans="1:16" ht="12" customHeight="1">
      <c r="A50" s="38"/>
      <c r="B50" s="62"/>
      <c r="C50" s="819"/>
      <c r="D50" s="819"/>
      <c r="E50" s="819"/>
      <c r="F50" s="819"/>
      <c r="G50" s="834"/>
      <c r="H50" s="834"/>
      <c r="I50" s="22"/>
      <c r="J50" s="62"/>
      <c r="K50" s="50" t="s">
        <v>251</v>
      </c>
      <c r="L50" s="49"/>
      <c r="M50" s="49"/>
      <c r="N50" s="49"/>
      <c r="O50" s="72">
        <v>511200</v>
      </c>
      <c r="P50" s="42">
        <v>656930.36</v>
      </c>
    </row>
    <row r="51" spans="1:16" ht="12" customHeight="1">
      <c r="A51" s="38"/>
      <c r="B51" s="62"/>
      <c r="C51" s="50" t="s">
        <v>252</v>
      </c>
      <c r="D51" s="50"/>
      <c r="E51" s="50"/>
      <c r="F51" s="50"/>
      <c r="G51" s="51">
        <v>1411</v>
      </c>
      <c r="H51" s="51">
        <v>1411</v>
      </c>
      <c r="I51" s="22"/>
      <c r="J51" s="22"/>
      <c r="K51" s="22"/>
      <c r="L51" s="22"/>
      <c r="M51" s="22"/>
      <c r="N51" s="22"/>
      <c r="O51" s="22"/>
      <c r="P51" s="40"/>
    </row>
    <row r="52" spans="1:16" ht="12" customHeight="1">
      <c r="A52" s="38"/>
      <c r="B52" s="49"/>
      <c r="C52" s="49"/>
      <c r="D52" s="49"/>
      <c r="E52" s="49"/>
      <c r="F52" s="49"/>
      <c r="G52" s="52"/>
      <c r="H52" s="52"/>
      <c r="I52" s="22"/>
      <c r="J52" s="55" t="s">
        <v>75</v>
      </c>
      <c r="K52" s="55"/>
      <c r="L52" s="55"/>
      <c r="M52" s="55"/>
      <c r="N52" s="55"/>
      <c r="O52" s="56">
        <f>+O9+O20+O47+O25</f>
        <v>967541.29999999993</v>
      </c>
      <c r="P52" s="56">
        <f>+P9+P20+P47+P25</f>
        <v>1108683.53</v>
      </c>
    </row>
    <row r="53" spans="1:16" ht="12" customHeight="1">
      <c r="A53" s="38"/>
      <c r="B53" s="55" t="s">
        <v>74</v>
      </c>
      <c r="C53" s="55"/>
      <c r="D53" s="55"/>
      <c r="E53" s="55"/>
      <c r="F53" s="55"/>
      <c r="G53" s="56">
        <f>+G9+G17+G25+G34+G41+G42+G46</f>
        <v>6807873.2000000002</v>
      </c>
      <c r="H53" s="56">
        <f>+H9+H17+H25+H34+H41+H42+H46</f>
        <v>9533003.7699999996</v>
      </c>
      <c r="I53" s="22"/>
      <c r="J53" s="22"/>
      <c r="K53" s="22"/>
      <c r="L53" s="22"/>
      <c r="M53" s="22"/>
      <c r="N53" s="22"/>
      <c r="O53" s="22"/>
      <c r="P53" s="40"/>
    </row>
    <row r="54" spans="1:16" ht="12" customHeight="1">
      <c r="A54" s="38"/>
      <c r="B54" s="49"/>
      <c r="C54" s="49"/>
      <c r="D54" s="49"/>
      <c r="E54" s="49"/>
      <c r="F54" s="49"/>
      <c r="G54" s="52"/>
      <c r="H54" s="52"/>
      <c r="I54" s="22"/>
      <c r="J54" s="55" t="s">
        <v>77</v>
      </c>
      <c r="K54" s="55"/>
      <c r="L54" s="55"/>
      <c r="M54" s="55"/>
      <c r="N54" s="55"/>
      <c r="O54" s="22"/>
      <c r="P54" s="40"/>
    </row>
    <row r="55" spans="1:16" ht="12" customHeight="1">
      <c r="A55" s="38"/>
      <c r="B55" s="55" t="s">
        <v>76</v>
      </c>
      <c r="C55" s="55"/>
      <c r="D55" s="55"/>
      <c r="E55" s="55"/>
      <c r="F55" s="55"/>
      <c r="G55" s="31"/>
      <c r="H55" s="31"/>
      <c r="I55" s="22"/>
      <c r="J55" s="819" t="s">
        <v>79</v>
      </c>
      <c r="K55" s="819"/>
      <c r="L55" s="819"/>
      <c r="M55" s="819"/>
      <c r="N55" s="819"/>
      <c r="O55" s="30">
        <v>0</v>
      </c>
      <c r="P55" s="42">
        <v>0</v>
      </c>
    </row>
    <row r="56" spans="1:16" ht="12" customHeight="1">
      <c r="A56" s="38"/>
      <c r="B56" s="50" t="s">
        <v>78</v>
      </c>
      <c r="C56" s="50"/>
      <c r="D56" s="50"/>
      <c r="E56" s="50"/>
      <c r="F56" s="50"/>
      <c r="G56" s="53">
        <v>0</v>
      </c>
      <c r="H56" s="53">
        <v>0</v>
      </c>
      <c r="I56" s="22"/>
      <c r="J56" s="819" t="s">
        <v>81</v>
      </c>
      <c r="K56" s="819"/>
      <c r="L56" s="819"/>
      <c r="M56" s="819"/>
      <c r="N56" s="819"/>
      <c r="O56" s="30">
        <v>0</v>
      </c>
      <c r="P56" s="78">
        <v>0</v>
      </c>
    </row>
    <row r="57" spans="1:16" ht="12" customHeight="1">
      <c r="A57" s="38"/>
      <c r="B57" s="50" t="s">
        <v>80</v>
      </c>
      <c r="C57" s="50"/>
      <c r="D57" s="50"/>
      <c r="E57" s="50"/>
      <c r="F57" s="50"/>
      <c r="G57" s="53">
        <v>3160</v>
      </c>
      <c r="H57" s="53">
        <v>0</v>
      </c>
      <c r="I57" s="22"/>
      <c r="J57" s="819" t="s">
        <v>83</v>
      </c>
      <c r="K57" s="819"/>
      <c r="L57" s="819"/>
      <c r="M57" s="819"/>
      <c r="N57" s="819"/>
      <c r="O57" s="72">
        <v>0</v>
      </c>
      <c r="P57" s="41">
        <v>0</v>
      </c>
    </row>
    <row r="58" spans="1:16" ht="12" customHeight="1">
      <c r="A58" s="38"/>
      <c r="B58" s="50" t="s">
        <v>82</v>
      </c>
      <c r="C58" s="50"/>
      <c r="D58" s="50"/>
      <c r="E58" s="50"/>
      <c r="F58" s="50"/>
      <c r="G58" s="53">
        <v>170146822.56</v>
      </c>
      <c r="H58" s="53">
        <v>143747461.06999999</v>
      </c>
      <c r="I58" s="22"/>
      <c r="J58" s="819" t="s">
        <v>85</v>
      </c>
      <c r="K58" s="819"/>
      <c r="L58" s="819"/>
      <c r="M58" s="819"/>
      <c r="N58" s="819"/>
      <c r="O58" s="71">
        <v>0</v>
      </c>
      <c r="P58" s="84">
        <v>0</v>
      </c>
    </row>
    <row r="59" spans="1:16" ht="12" customHeight="1">
      <c r="A59" s="38"/>
      <c r="B59" s="50" t="s">
        <v>84</v>
      </c>
      <c r="C59" s="50"/>
      <c r="D59" s="50"/>
      <c r="E59" s="50"/>
      <c r="F59" s="50"/>
      <c r="G59" s="53">
        <v>2842625.37</v>
      </c>
      <c r="H59" s="53">
        <v>1406068.56</v>
      </c>
      <c r="I59" s="22"/>
      <c r="J59" s="819" t="s">
        <v>87</v>
      </c>
      <c r="K59" s="819"/>
      <c r="L59" s="819"/>
      <c r="M59" s="819"/>
      <c r="N59" s="819"/>
      <c r="O59" s="72">
        <v>0</v>
      </c>
      <c r="P59" s="41">
        <v>0</v>
      </c>
    </row>
    <row r="60" spans="1:16" ht="12" customHeight="1">
      <c r="A60" s="38"/>
      <c r="B60" s="819" t="s">
        <v>86</v>
      </c>
      <c r="C60" s="819"/>
      <c r="D60" s="819"/>
      <c r="E60" s="819"/>
      <c r="F60" s="819"/>
      <c r="G60" s="53">
        <v>3968.34</v>
      </c>
      <c r="H60" s="53">
        <v>115219.74</v>
      </c>
      <c r="I60" s="22"/>
      <c r="J60" s="819"/>
      <c r="K60" s="819"/>
      <c r="L60" s="819"/>
      <c r="M60" s="819"/>
      <c r="N60" s="819"/>
      <c r="O60" s="22"/>
      <c r="P60" s="40"/>
    </row>
    <row r="61" spans="1:16" ht="12" customHeight="1">
      <c r="A61" s="38"/>
      <c r="B61" s="819" t="s">
        <v>88</v>
      </c>
      <c r="C61" s="819"/>
      <c r="D61" s="819"/>
      <c r="E61" s="819"/>
      <c r="F61" s="819"/>
      <c r="G61" s="53">
        <v>0</v>
      </c>
      <c r="H61" s="53">
        <v>0</v>
      </c>
      <c r="I61" s="22"/>
      <c r="J61" s="819" t="s">
        <v>89</v>
      </c>
      <c r="K61" s="819"/>
      <c r="L61" s="819"/>
      <c r="M61" s="819"/>
      <c r="N61" s="819"/>
      <c r="O61" s="30">
        <v>0</v>
      </c>
      <c r="P61" s="78">
        <v>0</v>
      </c>
    </row>
    <row r="62" spans="1:16">
      <c r="A62" s="38"/>
      <c r="B62" s="819" t="s">
        <v>90</v>
      </c>
      <c r="C62" s="819"/>
      <c r="D62" s="819"/>
      <c r="E62" s="819"/>
      <c r="F62" s="819"/>
      <c r="G62" s="53">
        <v>0</v>
      </c>
      <c r="H62" s="53">
        <v>0</v>
      </c>
      <c r="I62" s="22"/>
      <c r="J62" s="819"/>
      <c r="K62" s="819"/>
      <c r="L62" s="819"/>
      <c r="M62" s="819"/>
      <c r="N62" s="819"/>
      <c r="O62" s="28"/>
      <c r="P62" s="79"/>
    </row>
    <row r="63" spans="1:16" ht="12" customHeight="1">
      <c r="A63" s="38"/>
      <c r="B63" s="819" t="s">
        <v>91</v>
      </c>
      <c r="C63" s="819"/>
      <c r="D63" s="819"/>
      <c r="E63" s="819"/>
      <c r="F63" s="819"/>
      <c r="G63" s="53">
        <v>0</v>
      </c>
      <c r="H63" s="53">
        <v>0</v>
      </c>
      <c r="I63" s="22"/>
      <c r="J63" s="55" t="s">
        <v>92</v>
      </c>
      <c r="K63" s="55"/>
      <c r="L63" s="55"/>
      <c r="M63" s="55"/>
      <c r="N63" s="55"/>
      <c r="O63" s="56">
        <f>SUM(O55:O61)</f>
        <v>0</v>
      </c>
      <c r="P63" s="59">
        <f>SUM(P55:P61)</f>
        <v>0</v>
      </c>
    </row>
    <row r="64" spans="1:16" ht="12" customHeight="1">
      <c r="A64" s="38"/>
      <c r="B64" s="819" t="s">
        <v>93</v>
      </c>
      <c r="C64" s="819"/>
      <c r="D64" s="819"/>
      <c r="E64" s="819"/>
      <c r="F64" s="819"/>
      <c r="G64" s="53"/>
      <c r="H64" s="53"/>
      <c r="I64" s="22"/>
      <c r="J64" s="55"/>
      <c r="K64" s="55"/>
      <c r="L64" s="55"/>
      <c r="M64" s="55"/>
      <c r="N64" s="55"/>
      <c r="O64" s="54"/>
      <c r="P64" s="60"/>
    </row>
    <row r="65" spans="1:18" ht="12" customHeight="1">
      <c r="A65" s="38"/>
      <c r="B65" s="49"/>
      <c r="C65" s="49"/>
      <c r="D65" s="49"/>
      <c r="E65" s="49"/>
      <c r="F65" s="49"/>
      <c r="G65" s="52"/>
      <c r="H65" s="52"/>
      <c r="I65" s="22"/>
      <c r="J65" s="818" t="s">
        <v>94</v>
      </c>
      <c r="K65" s="818"/>
      <c r="L65" s="818"/>
      <c r="M65" s="818"/>
      <c r="N65" s="818"/>
      <c r="O65" s="32">
        <f>+O52+O63</f>
        <v>967541.29999999993</v>
      </c>
      <c r="P65" s="43">
        <f>+P52+P63</f>
        <v>1108683.53</v>
      </c>
    </row>
    <row r="66" spans="1:18" ht="12" customHeight="1">
      <c r="A66" s="38"/>
      <c r="B66" s="55" t="s">
        <v>95</v>
      </c>
      <c r="C66" s="55"/>
      <c r="D66" s="55"/>
      <c r="E66" s="55"/>
      <c r="F66" s="55"/>
      <c r="G66" s="56">
        <f>SUM(G56:G64)</f>
        <v>172996576.27000001</v>
      </c>
      <c r="H66" s="56">
        <f>SUM(H56:H64)</f>
        <v>145268749.37</v>
      </c>
      <c r="I66" s="22"/>
      <c r="J66" s="22"/>
      <c r="K66" s="22"/>
      <c r="L66" s="22"/>
      <c r="M66" s="22"/>
      <c r="N66" s="22"/>
      <c r="O66" s="22"/>
      <c r="P66" s="40"/>
    </row>
    <row r="67" spans="1:18" ht="12" customHeight="1">
      <c r="A67" s="38"/>
      <c r="B67" s="55"/>
      <c r="C67" s="55"/>
      <c r="D67" s="55"/>
      <c r="E67" s="55"/>
      <c r="F67" s="55"/>
      <c r="G67" s="57"/>
      <c r="H67" s="57"/>
      <c r="I67" s="22"/>
      <c r="J67" s="818" t="s">
        <v>96</v>
      </c>
      <c r="K67" s="818"/>
      <c r="L67" s="818"/>
      <c r="M67" s="818"/>
      <c r="N67" s="818"/>
      <c r="O67" s="22"/>
      <c r="P67" s="40"/>
    </row>
    <row r="68" spans="1:18" ht="12" customHeight="1">
      <c r="A68" s="38"/>
      <c r="B68" s="818" t="s">
        <v>97</v>
      </c>
      <c r="C68" s="818"/>
      <c r="D68" s="818"/>
      <c r="E68" s="818"/>
      <c r="F68" s="818"/>
      <c r="G68" s="832">
        <f>+G53+G66</f>
        <v>179804449.47</v>
      </c>
      <c r="H68" s="832">
        <f>+H53+H66</f>
        <v>154801753.14000002</v>
      </c>
      <c r="I68" s="22"/>
      <c r="J68" s="819"/>
      <c r="K68" s="819"/>
      <c r="L68" s="819"/>
      <c r="M68" s="819"/>
      <c r="N68" s="819"/>
      <c r="O68" s="28"/>
      <c r="P68" s="79"/>
    </row>
    <row r="69" spans="1:18" ht="12" customHeight="1">
      <c r="A69" s="38"/>
      <c r="B69" s="818"/>
      <c r="C69" s="818"/>
      <c r="D69" s="818"/>
      <c r="E69" s="818"/>
      <c r="F69" s="818"/>
      <c r="G69" s="833"/>
      <c r="H69" s="833"/>
      <c r="I69" s="22"/>
      <c r="J69" s="818" t="s">
        <v>98</v>
      </c>
      <c r="K69" s="818"/>
      <c r="L69" s="818"/>
      <c r="M69" s="818"/>
      <c r="N69" s="818"/>
      <c r="O69" s="32">
        <f>SUM(O70:O72)</f>
        <v>181487155.30000001</v>
      </c>
      <c r="P69" s="43">
        <f>SUM(P70:P72)</f>
        <v>155346193.28999999</v>
      </c>
    </row>
    <row r="70" spans="1:18" ht="12" customHeight="1">
      <c r="A70" s="38"/>
      <c r="B70" s="22"/>
      <c r="C70" s="22"/>
      <c r="D70" s="22"/>
      <c r="E70" s="22"/>
      <c r="F70" s="22"/>
      <c r="G70" s="22"/>
      <c r="H70" s="22"/>
      <c r="I70" s="22"/>
      <c r="J70" s="819" t="s">
        <v>31</v>
      </c>
      <c r="K70" s="819"/>
      <c r="L70" s="819"/>
      <c r="M70" s="819"/>
      <c r="N70" s="819"/>
      <c r="O70" s="72">
        <v>0</v>
      </c>
      <c r="P70" s="78">
        <v>0</v>
      </c>
    </row>
    <row r="71" spans="1:18" ht="12" customHeight="1">
      <c r="A71" s="38"/>
      <c r="B71" s="22"/>
      <c r="C71" s="22"/>
      <c r="D71" s="22"/>
      <c r="E71" s="22"/>
      <c r="F71" s="22"/>
      <c r="G71" s="22"/>
      <c r="H71" s="22"/>
      <c r="I71" s="22"/>
      <c r="J71" s="819" t="s">
        <v>100</v>
      </c>
      <c r="K71" s="819"/>
      <c r="L71" s="819"/>
      <c r="M71" s="819"/>
      <c r="N71" s="819"/>
      <c r="O71" s="30">
        <v>0</v>
      </c>
      <c r="P71" s="78">
        <v>0</v>
      </c>
    </row>
    <row r="72" spans="1:18" ht="12" customHeight="1">
      <c r="A72" s="38"/>
      <c r="B72" s="22"/>
      <c r="C72" s="22"/>
      <c r="D72" s="22"/>
      <c r="E72" s="22"/>
      <c r="F72" s="22"/>
      <c r="G72" s="22"/>
      <c r="H72" s="22"/>
      <c r="I72" s="22"/>
      <c r="J72" s="819" t="s">
        <v>101</v>
      </c>
      <c r="K72" s="819"/>
      <c r="L72" s="819"/>
      <c r="M72" s="819"/>
      <c r="N72" s="819"/>
      <c r="O72" s="29">
        <v>181487155.30000001</v>
      </c>
      <c r="P72" s="76">
        <v>155346193.28999999</v>
      </c>
    </row>
    <row r="73" spans="1:18" ht="4.5" customHeight="1">
      <c r="A73" s="38"/>
      <c r="B73" s="22"/>
      <c r="C73" s="22"/>
      <c r="D73" s="22"/>
      <c r="E73" s="22"/>
      <c r="F73" s="22"/>
      <c r="G73" s="22"/>
      <c r="H73" s="22"/>
      <c r="I73" s="22"/>
      <c r="J73" s="819"/>
      <c r="K73" s="819"/>
      <c r="L73" s="819"/>
      <c r="M73" s="819"/>
      <c r="N73" s="819"/>
      <c r="O73" s="28"/>
      <c r="P73" s="79"/>
    </row>
    <row r="74" spans="1:18" ht="12" customHeight="1">
      <c r="A74" s="38"/>
      <c r="B74" s="22"/>
      <c r="C74" s="825" t="s">
        <v>139</v>
      </c>
      <c r="D74" s="825"/>
      <c r="E74" s="22"/>
      <c r="F74" s="22"/>
      <c r="G74" s="22"/>
      <c r="H74" s="22"/>
      <c r="I74" s="22"/>
      <c r="J74" s="818" t="s">
        <v>102</v>
      </c>
      <c r="K74" s="818"/>
      <c r="L74" s="818"/>
      <c r="M74" s="818"/>
      <c r="N74" s="818"/>
      <c r="O74" s="32">
        <f>SUM(O75:O79)</f>
        <v>-2650247.13</v>
      </c>
      <c r="P74" s="43">
        <f>SUM(P75:P79)</f>
        <v>-1653123.6800000002</v>
      </c>
    </row>
    <row r="75" spans="1:18" ht="12" customHeight="1">
      <c r="A75" s="38"/>
      <c r="B75" s="22"/>
      <c r="C75" s="825"/>
      <c r="D75" s="825"/>
      <c r="E75" s="22"/>
      <c r="F75" s="22"/>
      <c r="G75" s="22"/>
      <c r="H75" s="22"/>
      <c r="I75" s="22"/>
      <c r="J75" s="819" t="s">
        <v>166</v>
      </c>
      <c r="K75" s="819"/>
      <c r="L75" s="819"/>
      <c r="M75" s="819"/>
      <c r="N75" s="819"/>
      <c r="O75" s="29">
        <v>1063238.73</v>
      </c>
      <c r="P75" s="41">
        <v>779531.32</v>
      </c>
    </row>
    <row r="76" spans="1:18" ht="12" customHeight="1">
      <c r="A76" s="38"/>
      <c r="B76" s="22"/>
      <c r="C76" s="825"/>
      <c r="D76" s="825"/>
      <c r="E76" s="22"/>
      <c r="F76" s="22"/>
      <c r="G76" s="22"/>
      <c r="H76" s="22"/>
      <c r="I76" s="22"/>
      <c r="J76" s="819" t="s">
        <v>104</v>
      </c>
      <c r="K76" s="819"/>
      <c r="L76" s="819"/>
      <c r="M76" s="819"/>
      <c r="N76" s="819"/>
      <c r="O76" s="72">
        <v>-3713485.86</v>
      </c>
      <c r="P76" s="41">
        <v>-2432655</v>
      </c>
      <c r="R76" s="23" t="s">
        <v>139</v>
      </c>
    </row>
    <row r="77" spans="1:18" ht="12" customHeight="1">
      <c r="A77" s="38"/>
      <c r="B77" s="22"/>
      <c r="C77" s="825"/>
      <c r="D77" s="825"/>
      <c r="E77" s="22"/>
      <c r="F77" s="22"/>
      <c r="G77" s="22"/>
      <c r="H77" s="22"/>
      <c r="I77" s="22"/>
      <c r="J77" s="819" t="s">
        <v>105</v>
      </c>
      <c r="K77" s="819"/>
      <c r="L77" s="819"/>
      <c r="M77" s="819"/>
      <c r="N77" s="819"/>
      <c r="O77" s="30">
        <v>0</v>
      </c>
      <c r="P77" s="76">
        <v>0</v>
      </c>
      <c r="R77" s="70" t="s">
        <v>139</v>
      </c>
    </row>
    <row r="78" spans="1:18" ht="12" customHeight="1">
      <c r="A78" s="38"/>
      <c r="B78" s="22"/>
      <c r="C78" s="825"/>
      <c r="D78" s="825"/>
      <c r="E78" s="22"/>
      <c r="F78" s="22"/>
      <c r="G78" s="22"/>
      <c r="H78" s="22"/>
      <c r="I78" s="22"/>
      <c r="J78" s="819" t="s">
        <v>106</v>
      </c>
      <c r="K78" s="819"/>
      <c r="L78" s="819"/>
      <c r="M78" s="819"/>
      <c r="N78" s="819"/>
      <c r="O78" s="30">
        <v>0</v>
      </c>
      <c r="P78" s="76">
        <v>0</v>
      </c>
    </row>
    <row r="79" spans="1:18" ht="12" customHeight="1">
      <c r="A79" s="38"/>
      <c r="B79" s="22"/>
      <c r="C79" s="825"/>
      <c r="D79" s="825"/>
      <c r="E79" s="22"/>
      <c r="F79" s="22"/>
      <c r="G79" s="22"/>
      <c r="H79" s="22"/>
      <c r="I79" s="22"/>
      <c r="J79" s="819" t="s">
        <v>107</v>
      </c>
      <c r="K79" s="819"/>
      <c r="L79" s="819"/>
      <c r="M79" s="819"/>
      <c r="N79" s="819"/>
      <c r="O79" s="29">
        <v>0</v>
      </c>
      <c r="P79" s="76">
        <v>0</v>
      </c>
    </row>
    <row r="80" spans="1:18" ht="3.75" customHeight="1">
      <c r="A80" s="38"/>
      <c r="B80" s="22"/>
      <c r="C80" s="825"/>
      <c r="D80" s="825"/>
      <c r="E80" s="22"/>
      <c r="F80" s="22"/>
      <c r="G80" s="22"/>
      <c r="H80" s="22"/>
      <c r="I80" s="22"/>
      <c r="J80" s="819"/>
      <c r="K80" s="819"/>
      <c r="L80" s="819"/>
      <c r="M80" s="819"/>
      <c r="N80" s="819"/>
      <c r="O80" s="28"/>
      <c r="P80" s="39"/>
    </row>
    <row r="81" spans="1:19" ht="12" customHeight="1">
      <c r="A81" s="38"/>
      <c r="B81" s="22"/>
      <c r="C81" s="825"/>
      <c r="D81" s="825"/>
      <c r="E81" s="22"/>
      <c r="F81" s="22"/>
      <c r="G81" s="22"/>
      <c r="H81" s="22"/>
      <c r="I81" s="22"/>
      <c r="J81" s="818" t="s">
        <v>108</v>
      </c>
      <c r="K81" s="818"/>
      <c r="L81" s="818"/>
      <c r="M81" s="818"/>
      <c r="N81" s="818"/>
      <c r="O81" s="33">
        <f>SUM(O82:O83)</f>
        <v>0</v>
      </c>
      <c r="P81" s="44">
        <v>0</v>
      </c>
    </row>
    <row r="82" spans="1:19" ht="12" customHeight="1">
      <c r="A82" s="38"/>
      <c r="B82" s="22"/>
      <c r="C82" s="22"/>
      <c r="D82" s="22"/>
      <c r="E82" s="22"/>
      <c r="F82" s="22"/>
      <c r="G82" s="22"/>
      <c r="H82" s="22"/>
      <c r="I82" s="22"/>
      <c r="J82" s="819" t="s">
        <v>109</v>
      </c>
      <c r="K82" s="819"/>
      <c r="L82" s="819"/>
      <c r="M82" s="819"/>
      <c r="N82" s="819"/>
      <c r="O82" s="30">
        <v>0</v>
      </c>
      <c r="P82" s="42">
        <v>0</v>
      </c>
    </row>
    <row r="83" spans="1:19">
      <c r="A83" s="38"/>
      <c r="B83" s="22"/>
      <c r="C83" s="22"/>
      <c r="D83" s="22"/>
      <c r="E83" s="22"/>
      <c r="F83" s="22"/>
      <c r="G83" s="22"/>
      <c r="H83" s="22"/>
      <c r="I83" s="22"/>
      <c r="J83" s="819" t="s">
        <v>110</v>
      </c>
      <c r="K83" s="819"/>
      <c r="L83" s="819"/>
      <c r="M83" s="819"/>
      <c r="N83" s="819"/>
      <c r="O83" s="30">
        <v>0</v>
      </c>
      <c r="P83" s="42">
        <v>0</v>
      </c>
    </row>
    <row r="84" spans="1:19" ht="3.75" customHeight="1">
      <c r="A84" s="38"/>
      <c r="B84" s="22"/>
      <c r="C84" s="22"/>
      <c r="D84" s="22"/>
      <c r="E84" s="22"/>
      <c r="F84" s="22"/>
      <c r="G84" s="22"/>
      <c r="H84" s="22"/>
      <c r="I84" s="22"/>
      <c r="J84" s="819"/>
      <c r="K84" s="819"/>
      <c r="L84" s="819"/>
      <c r="M84" s="819"/>
      <c r="N84" s="819"/>
      <c r="O84" s="28"/>
      <c r="P84" s="39"/>
    </row>
    <row r="85" spans="1:19" ht="12" customHeight="1">
      <c r="A85" s="38"/>
      <c r="B85" s="22"/>
      <c r="C85" s="22"/>
      <c r="D85" s="22"/>
      <c r="E85" s="22"/>
      <c r="F85" s="22"/>
      <c r="G85" s="22"/>
      <c r="H85" s="22"/>
      <c r="I85" s="22"/>
      <c r="J85" s="818" t="s">
        <v>111</v>
      </c>
      <c r="K85" s="818"/>
      <c r="L85" s="818"/>
      <c r="M85" s="818"/>
      <c r="N85" s="818"/>
      <c r="O85" s="32">
        <f>+O69+O74+O81</f>
        <v>178836908.17000002</v>
      </c>
      <c r="P85" s="43">
        <f>+P69+P74</f>
        <v>153693069.60999998</v>
      </c>
    </row>
    <row r="86" spans="1:19" ht="17.25" customHeight="1">
      <c r="A86" s="45"/>
      <c r="B86" s="46"/>
      <c r="C86" s="46"/>
      <c r="D86" s="46"/>
      <c r="E86" s="46"/>
      <c r="F86" s="46"/>
      <c r="G86" s="46"/>
      <c r="H86" s="46"/>
      <c r="I86" s="46"/>
      <c r="J86" s="823" t="s">
        <v>112</v>
      </c>
      <c r="K86" s="823"/>
      <c r="L86" s="823"/>
      <c r="M86" s="823"/>
      <c r="N86" s="823"/>
      <c r="O86" s="47">
        <f>+O65+O85</f>
        <v>179804449.47000003</v>
      </c>
      <c r="P86" s="48">
        <f>+P65+P85</f>
        <v>154801753.13999999</v>
      </c>
      <c r="R86" s="20" t="str">
        <f>IF(O86=G68," ","Error")</f>
        <v xml:space="preserve"> </v>
      </c>
      <c r="S86" s="20" t="str">
        <f>IF(P86=H68," ","Error")</f>
        <v xml:space="preserve"> </v>
      </c>
    </row>
    <row r="87" spans="1:19" ht="12">
      <c r="A87" s="22"/>
      <c r="B87" s="64" t="s">
        <v>253</v>
      </c>
      <c r="C87" s="27"/>
      <c r="D87" s="27"/>
      <c r="E87" s="27"/>
      <c r="F87" s="27"/>
      <c r="G87" s="27"/>
      <c r="H87" s="27"/>
      <c r="I87" s="22"/>
      <c r="K87" s="34"/>
      <c r="L87" s="34"/>
      <c r="M87" s="34"/>
      <c r="N87" s="34"/>
      <c r="O87" s="32"/>
      <c r="P87" s="32"/>
    </row>
    <row r="88" spans="1:19" ht="12">
      <c r="A88" s="22"/>
      <c r="B88" s="22"/>
      <c r="C88" s="22"/>
      <c r="D88" s="22"/>
      <c r="E88" s="22"/>
      <c r="F88" s="22"/>
      <c r="G88" s="22"/>
      <c r="H88" s="22"/>
      <c r="I88" s="22"/>
      <c r="O88" s="69" t="s">
        <v>139</v>
      </c>
      <c r="P88" s="22"/>
    </row>
    <row r="89" spans="1:19">
      <c r="A89" s="22"/>
      <c r="B89" s="22"/>
      <c r="C89" s="22"/>
      <c r="D89" s="22"/>
      <c r="E89" s="22"/>
      <c r="F89" s="22"/>
      <c r="G89" s="22"/>
      <c r="H89" s="22"/>
      <c r="I89" s="22"/>
      <c r="P89" s="70" t="s">
        <v>139</v>
      </c>
    </row>
    <row r="90" spans="1:19">
      <c r="A90" s="22"/>
      <c r="D90" s="782"/>
      <c r="E90" s="782"/>
      <c r="F90" s="782"/>
      <c r="G90" s="782"/>
      <c r="I90" s="22"/>
      <c r="K90" s="63"/>
      <c r="L90" s="63"/>
      <c r="M90" s="63"/>
      <c r="N90" s="63"/>
      <c r="O90" s="63"/>
    </row>
    <row r="91" spans="1:19" ht="23.25" customHeight="1">
      <c r="A91" s="22"/>
      <c r="B91" s="22"/>
      <c r="C91" s="22"/>
      <c r="D91" s="822"/>
      <c r="E91" s="822"/>
      <c r="F91" s="824"/>
      <c r="G91" s="824"/>
      <c r="H91" s="22"/>
      <c r="I91" s="22"/>
      <c r="K91" s="822"/>
      <c r="L91" s="822"/>
      <c r="M91" s="822"/>
      <c r="N91" s="66"/>
      <c r="O91" s="63"/>
    </row>
    <row r="92" spans="1:19">
      <c r="A92" s="22"/>
      <c r="B92" s="22"/>
      <c r="C92" s="22"/>
      <c r="D92" s="828" t="s">
        <v>139</v>
      </c>
      <c r="E92" s="828"/>
      <c r="F92" s="829" t="s">
        <v>139</v>
      </c>
      <c r="G92" s="829"/>
      <c r="H92" s="22"/>
      <c r="I92" s="22"/>
      <c r="K92" s="826" t="s">
        <v>139</v>
      </c>
      <c r="L92" s="826"/>
      <c r="M92" s="826"/>
      <c r="N92" s="67"/>
      <c r="O92" s="63"/>
    </row>
    <row r="93" spans="1:19">
      <c r="A93" s="22"/>
      <c r="B93" s="22"/>
      <c r="C93" s="22"/>
      <c r="D93" s="830" t="s">
        <v>139</v>
      </c>
      <c r="E93" s="830"/>
      <c r="F93" s="831" t="s">
        <v>139</v>
      </c>
      <c r="G93" s="831"/>
      <c r="H93" s="22"/>
      <c r="I93" s="22"/>
      <c r="K93" s="827" t="s">
        <v>139</v>
      </c>
      <c r="L93" s="827"/>
      <c r="M93" s="827"/>
      <c r="N93" s="68"/>
      <c r="O93" s="68"/>
    </row>
    <row r="94" spans="1:19">
      <c r="A94" s="62"/>
      <c r="B94" s="22"/>
      <c r="C94" s="22"/>
      <c r="D94" s="837" t="s">
        <v>139</v>
      </c>
      <c r="E94" s="837"/>
      <c r="F94" s="22"/>
      <c r="G94" s="22"/>
      <c r="H94" s="22"/>
      <c r="I94" s="27"/>
    </row>
    <row r="95" spans="1:19">
      <c r="A95" s="22"/>
      <c r="B95" s="22"/>
      <c r="C95" s="22"/>
      <c r="D95" s="22"/>
      <c r="E95" s="22"/>
      <c r="F95" s="22"/>
      <c r="G95" s="22"/>
      <c r="H95" s="22"/>
      <c r="I95" s="22"/>
    </row>
    <row r="96" spans="1:19">
      <c r="A96" s="22"/>
      <c r="B96" s="22"/>
      <c r="C96" s="22"/>
      <c r="D96" s="22"/>
      <c r="E96" s="22"/>
      <c r="F96" s="22"/>
      <c r="G96" s="22"/>
      <c r="H96" s="22"/>
      <c r="I96" s="22"/>
    </row>
    <row r="97" spans="1:15">
      <c r="A97" s="22"/>
      <c r="B97" s="22"/>
      <c r="C97" s="22"/>
      <c r="D97" s="22"/>
      <c r="E97" s="22"/>
      <c r="F97" s="22"/>
      <c r="G97" s="22"/>
      <c r="H97" s="22"/>
    </row>
    <row r="98" spans="1:15">
      <c r="A98" s="22"/>
      <c r="B98" s="22"/>
      <c r="C98" s="22"/>
      <c r="D98" s="22"/>
      <c r="E98" s="22"/>
      <c r="F98" s="22"/>
      <c r="G98" s="22"/>
      <c r="H98" s="22"/>
      <c r="I98" s="22"/>
    </row>
    <row r="99" spans="1:15">
      <c r="A99" s="22"/>
      <c r="B99" s="22"/>
      <c r="C99" s="22"/>
      <c r="D99" s="22"/>
      <c r="E99" s="22"/>
      <c r="F99" s="22"/>
      <c r="G99" s="22"/>
      <c r="H99" s="22"/>
      <c r="I99" s="22"/>
      <c r="O99" s="23" t="s">
        <v>139</v>
      </c>
    </row>
    <row r="100" spans="1:15">
      <c r="A100" s="22"/>
      <c r="B100" s="22"/>
      <c r="C100" s="22"/>
      <c r="D100" s="22"/>
      <c r="E100" s="22"/>
      <c r="F100" s="22"/>
      <c r="G100" s="22"/>
      <c r="H100" s="22"/>
      <c r="I100" s="22"/>
      <c r="O100" s="70" t="s">
        <v>139</v>
      </c>
    </row>
    <row r="101" spans="1:15">
      <c r="A101" s="22"/>
      <c r="B101" s="22"/>
      <c r="C101" s="22"/>
      <c r="D101" s="22"/>
      <c r="E101" s="22"/>
      <c r="F101" s="22"/>
      <c r="G101" s="22"/>
      <c r="H101" s="22"/>
      <c r="I101" s="22"/>
    </row>
    <row r="102" spans="1:15">
      <c r="A102" s="22"/>
      <c r="I102" s="22"/>
    </row>
    <row r="103" spans="1:15">
      <c r="A103" s="22"/>
      <c r="I103" s="22"/>
    </row>
    <row r="104" spans="1:15">
      <c r="A104" s="22"/>
      <c r="I104" s="22"/>
    </row>
    <row r="105" spans="1:15">
      <c r="A105" s="22"/>
      <c r="I105" s="22"/>
    </row>
    <row r="106" spans="1:15">
      <c r="A106" s="62"/>
      <c r="I106" s="22"/>
    </row>
    <row r="107" spans="1:15">
      <c r="A107" s="62"/>
      <c r="I107" s="22"/>
    </row>
    <row r="108" spans="1:15">
      <c r="A108" s="62"/>
      <c r="I108" s="22"/>
    </row>
    <row r="109" spans="1:15">
      <c r="A109" s="62"/>
    </row>
    <row r="110" spans="1:15">
      <c r="A110" s="62"/>
    </row>
    <row r="111" spans="1:15">
      <c r="A111" s="62"/>
    </row>
    <row r="112" spans="1:15">
      <c r="A112" s="62"/>
    </row>
    <row r="113" spans="1:1">
      <c r="A113" s="62"/>
    </row>
    <row r="114" spans="1:1">
      <c r="A114" s="62"/>
    </row>
    <row r="115" spans="1:1">
      <c r="A115" s="62"/>
    </row>
    <row r="116" spans="1:1">
      <c r="A116" s="62"/>
    </row>
    <row r="117" spans="1:1">
      <c r="A117" s="62"/>
    </row>
    <row r="118" spans="1:1">
      <c r="A118" s="62"/>
    </row>
    <row r="119" spans="1:1">
      <c r="A119" s="62"/>
    </row>
  </sheetData>
  <mergeCells count="99">
    <mergeCell ref="D94:E94"/>
    <mergeCell ref="D2:P2"/>
    <mergeCell ref="D3:P3"/>
    <mergeCell ref="D4:P4"/>
    <mergeCell ref="D1:P1"/>
    <mergeCell ref="B7:F7"/>
    <mergeCell ref="J7:N7"/>
    <mergeCell ref="A6:E6"/>
    <mergeCell ref="F6:G6"/>
    <mergeCell ref="I6:M6"/>
    <mergeCell ref="N6:O6"/>
    <mergeCell ref="B17:F17"/>
    <mergeCell ref="C18:D18"/>
    <mergeCell ref="B8:F8"/>
    <mergeCell ref="J8:N8"/>
    <mergeCell ref="J9:N9"/>
    <mergeCell ref="K15:M16"/>
    <mergeCell ref="J20:M20"/>
    <mergeCell ref="B25:D25"/>
    <mergeCell ref="O22:O23"/>
    <mergeCell ref="P22:P23"/>
    <mergeCell ref="C26:F27"/>
    <mergeCell ref="G26:G27"/>
    <mergeCell ref="H26:H27"/>
    <mergeCell ref="K22:M23"/>
    <mergeCell ref="J29:N29"/>
    <mergeCell ref="C28:F29"/>
    <mergeCell ref="G28:G29"/>
    <mergeCell ref="H28:H29"/>
    <mergeCell ref="C30:F31"/>
    <mergeCell ref="G30:G31"/>
    <mergeCell ref="H30:H31"/>
    <mergeCell ref="J33:N34"/>
    <mergeCell ref="B41:F41"/>
    <mergeCell ref="K40:M41"/>
    <mergeCell ref="B34:F34"/>
    <mergeCell ref="K38:M39"/>
    <mergeCell ref="B42:F42"/>
    <mergeCell ref="C43:F44"/>
    <mergeCell ref="G43:G44"/>
    <mergeCell ref="H43:H44"/>
    <mergeCell ref="C38:F39"/>
    <mergeCell ref="G38:G39"/>
    <mergeCell ref="H38:H39"/>
    <mergeCell ref="J57:N57"/>
    <mergeCell ref="J58:N58"/>
    <mergeCell ref="J47:N47"/>
    <mergeCell ref="B46:F46"/>
    <mergeCell ref="C49:F50"/>
    <mergeCell ref="G49:G50"/>
    <mergeCell ref="H49:H50"/>
    <mergeCell ref="B60:F60"/>
    <mergeCell ref="J61:N61"/>
    <mergeCell ref="J62:N62"/>
    <mergeCell ref="J80:N80"/>
    <mergeCell ref="B68:F69"/>
    <mergeCell ref="G68:G69"/>
    <mergeCell ref="H68:H69"/>
    <mergeCell ref="J67:N67"/>
    <mergeCell ref="J74:N74"/>
    <mergeCell ref="J75:N75"/>
    <mergeCell ref="J76:N76"/>
    <mergeCell ref="J77:N77"/>
    <mergeCell ref="J78:N78"/>
    <mergeCell ref="J79:N79"/>
    <mergeCell ref="J59:N60"/>
    <mergeCell ref="K92:M92"/>
    <mergeCell ref="K93:M93"/>
    <mergeCell ref="D92:E92"/>
    <mergeCell ref="F92:G92"/>
    <mergeCell ref="D93:E93"/>
    <mergeCell ref="F93:G93"/>
    <mergeCell ref="D90:G91"/>
    <mergeCell ref="C74:D81"/>
    <mergeCell ref="B61:F61"/>
    <mergeCell ref="B62:F62"/>
    <mergeCell ref="B63:F63"/>
    <mergeCell ref="B64:F64"/>
    <mergeCell ref="O38:O39"/>
    <mergeCell ref="P38:P39"/>
    <mergeCell ref="O40:O41"/>
    <mergeCell ref="P40:P41"/>
    <mergeCell ref="K91:M91"/>
    <mergeCell ref="J73:N73"/>
    <mergeCell ref="J72:N72"/>
    <mergeCell ref="J71:N71"/>
    <mergeCell ref="J65:N65"/>
    <mergeCell ref="J68:N68"/>
    <mergeCell ref="J69:N69"/>
    <mergeCell ref="J70:N70"/>
    <mergeCell ref="J46:N46"/>
    <mergeCell ref="J86:N86"/>
    <mergeCell ref="J55:N55"/>
    <mergeCell ref="J56:N56"/>
    <mergeCell ref="J81:N81"/>
    <mergeCell ref="J82:N82"/>
    <mergeCell ref="J83:N83"/>
    <mergeCell ref="J84:N84"/>
    <mergeCell ref="J85:N85"/>
  </mergeCells>
  <conditionalFormatting sqref="C74:D81">
    <cfRule type="expression" dxfId="1" priority="3">
      <formula>$E$39&lt;&gt;$I$61</formula>
    </cfRule>
    <cfRule type="expression" dxfId="0" priority="4">
      <formula>$D$39&lt;&gt;$H$61</formula>
    </cfRule>
  </conditionalFormatting>
  <printOptions horizontalCentered="1" verticalCentered="1"/>
  <pageMargins left="0.31496062992125984" right="0.19685039370078741" top="0" bottom="0" header="0" footer="0"/>
  <pageSetup scale="50" orientation="landscape" r:id="rId1"/>
  <ignoredErrors>
    <ignoredError sqref="G34 H34 O20 P20 G42 O25:P25 O43:P44 P49 O46:P48 P45" formulaRange="1"/>
    <ignoredError sqref="G6 I6:M6 O6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70C0"/>
    <pageSetUpPr fitToPage="1"/>
  </sheetPr>
  <dimension ref="A1:J25"/>
  <sheetViews>
    <sheetView topLeftCell="A2" workbookViewId="0">
      <selection activeCell="E12" sqref="E12"/>
    </sheetView>
  </sheetViews>
  <sheetFormatPr baseColWidth="10" defaultColWidth="10.77734375" defaultRowHeight="14.4"/>
  <cols>
    <col min="1" max="1" width="2.33203125" style="231" customWidth="1"/>
    <col min="2" max="2" width="3.21875" style="229" customWidth="1"/>
    <col min="3" max="3" width="52.5546875" style="229" customWidth="1"/>
    <col min="4" max="9" width="12.6640625" style="229" customWidth="1"/>
    <col min="10" max="10" width="2.6640625" style="231" customWidth="1"/>
  </cols>
  <sheetData>
    <row r="1" spans="2:9" s="231" customFormat="1">
      <c r="B1" s="208"/>
      <c r="C1" s="208"/>
      <c r="D1" s="208"/>
      <c r="E1" s="208"/>
      <c r="F1" s="208"/>
      <c r="G1" s="208"/>
      <c r="H1" s="208"/>
      <c r="I1" s="208"/>
    </row>
    <row r="2" spans="2:9">
      <c r="B2" s="808" t="s">
        <v>610</v>
      </c>
      <c r="C2" s="809"/>
      <c r="D2" s="809"/>
      <c r="E2" s="809"/>
      <c r="F2" s="809"/>
      <c r="G2" s="809"/>
      <c r="H2" s="809"/>
      <c r="I2" s="810"/>
    </row>
    <row r="3" spans="2:9">
      <c r="B3" s="811" t="s">
        <v>366</v>
      </c>
      <c r="C3" s="812"/>
      <c r="D3" s="812"/>
      <c r="E3" s="812"/>
      <c r="F3" s="812"/>
      <c r="G3" s="812"/>
      <c r="H3" s="812"/>
      <c r="I3" s="813"/>
    </row>
    <row r="4" spans="2:9">
      <c r="B4" s="811" t="s">
        <v>367</v>
      </c>
      <c r="C4" s="812"/>
      <c r="D4" s="812"/>
      <c r="E4" s="812"/>
      <c r="F4" s="812"/>
      <c r="G4" s="812"/>
      <c r="H4" s="812"/>
      <c r="I4" s="813"/>
    </row>
    <row r="5" spans="2:9">
      <c r="B5" s="811" t="s">
        <v>368</v>
      </c>
      <c r="C5" s="812"/>
      <c r="D5" s="812"/>
      <c r="E5" s="812"/>
      <c r="F5" s="812"/>
      <c r="G5" s="812"/>
      <c r="H5" s="812"/>
      <c r="I5" s="813"/>
    </row>
    <row r="6" spans="2:9">
      <c r="B6" s="814" t="s">
        <v>285</v>
      </c>
      <c r="C6" s="815"/>
      <c r="D6" s="815"/>
      <c r="E6" s="815"/>
      <c r="F6" s="815"/>
      <c r="G6" s="815"/>
      <c r="H6" s="815"/>
      <c r="I6" s="816"/>
    </row>
    <row r="7" spans="2:9" s="231" customFormat="1">
      <c r="B7" s="208"/>
      <c r="C7" s="208"/>
      <c r="D7" s="208"/>
      <c r="E7" s="208"/>
      <c r="F7" s="208"/>
      <c r="G7" s="208"/>
      <c r="H7" s="208"/>
      <c r="I7" s="208"/>
    </row>
    <row r="8" spans="2:9">
      <c r="B8" s="844" t="s">
        <v>3</v>
      </c>
      <c r="C8" s="844"/>
      <c r="D8" s="845" t="s">
        <v>369</v>
      </c>
      <c r="E8" s="845"/>
      <c r="F8" s="845"/>
      <c r="G8" s="845"/>
      <c r="H8" s="845"/>
      <c r="I8" s="845" t="s">
        <v>370</v>
      </c>
    </row>
    <row r="9" spans="2:9" ht="20.399999999999999">
      <c r="B9" s="844"/>
      <c r="C9" s="844"/>
      <c r="D9" s="232" t="s">
        <v>371</v>
      </c>
      <c r="E9" s="232" t="s">
        <v>372</v>
      </c>
      <c r="F9" s="232" t="s">
        <v>345</v>
      </c>
      <c r="G9" s="232" t="s">
        <v>346</v>
      </c>
      <c r="H9" s="232" t="s">
        <v>373</v>
      </c>
      <c r="I9" s="845"/>
    </row>
    <row r="10" spans="2:9">
      <c r="B10" s="844"/>
      <c r="C10" s="844"/>
      <c r="D10" s="232">
        <v>1</v>
      </c>
      <c r="E10" s="232">
        <v>2</v>
      </c>
      <c r="F10" s="232" t="s">
        <v>374</v>
      </c>
      <c r="G10" s="232">
        <v>4</v>
      </c>
      <c r="H10" s="232">
        <v>5</v>
      </c>
      <c r="I10" s="232" t="s">
        <v>375</v>
      </c>
    </row>
    <row r="11" spans="2:9">
      <c r="B11" s="233"/>
      <c r="C11" s="234"/>
      <c r="D11" s="235"/>
      <c r="E11" s="235"/>
      <c r="F11" s="235"/>
      <c r="G11" s="235"/>
      <c r="H11" s="235"/>
      <c r="I11" s="235"/>
    </row>
    <row r="12" spans="2:9">
      <c r="B12" s="236"/>
      <c r="C12" s="237" t="s">
        <v>770</v>
      </c>
      <c r="D12" s="554">
        <v>8765431.5500000007</v>
      </c>
      <c r="E12" s="554">
        <v>1966823</v>
      </c>
      <c r="F12" s="554">
        <f>+D12+E12</f>
        <v>10732254.550000001</v>
      </c>
      <c r="G12" s="554">
        <v>9035438.1400000006</v>
      </c>
      <c r="H12" s="554">
        <v>9035438.1400000006</v>
      </c>
      <c r="I12" s="554">
        <f>+F12-G12</f>
        <v>1696816.4100000001</v>
      </c>
    </row>
    <row r="13" spans="2:9">
      <c r="B13" s="236"/>
      <c r="C13" s="237"/>
      <c r="D13" s="554"/>
      <c r="E13" s="554"/>
      <c r="F13" s="554">
        <f t="shared" ref="F13:F20" si="0">+D13+E13</f>
        <v>0</v>
      </c>
      <c r="G13" s="554"/>
      <c r="H13" s="554"/>
      <c r="I13" s="554">
        <f t="shared" ref="I13:I20" si="1">+F13-G13</f>
        <v>0</v>
      </c>
    </row>
    <row r="14" spans="2:9">
      <c r="B14" s="236"/>
      <c r="C14" s="237"/>
      <c r="D14" s="554"/>
      <c r="E14" s="554"/>
      <c r="F14" s="554">
        <f t="shared" si="0"/>
        <v>0</v>
      </c>
      <c r="G14" s="554"/>
      <c r="H14" s="554"/>
      <c r="I14" s="554">
        <f t="shared" si="1"/>
        <v>0</v>
      </c>
    </row>
    <row r="15" spans="2:9">
      <c r="B15" s="236"/>
      <c r="C15" s="237"/>
      <c r="D15" s="554"/>
      <c r="E15" s="554"/>
      <c r="F15" s="554">
        <f t="shared" si="0"/>
        <v>0</v>
      </c>
      <c r="G15" s="554"/>
      <c r="H15" s="554"/>
      <c r="I15" s="554">
        <f t="shared" si="1"/>
        <v>0</v>
      </c>
    </row>
    <row r="16" spans="2:9">
      <c r="B16" s="236"/>
      <c r="C16" s="237"/>
      <c r="D16" s="554"/>
      <c r="E16" s="554"/>
      <c r="F16" s="554">
        <f t="shared" si="0"/>
        <v>0</v>
      </c>
      <c r="G16" s="554"/>
      <c r="H16" s="554"/>
      <c r="I16" s="554">
        <f t="shared" si="1"/>
        <v>0</v>
      </c>
    </row>
    <row r="17" spans="1:10">
      <c r="B17" s="236"/>
      <c r="C17" s="237"/>
      <c r="D17" s="554"/>
      <c r="E17" s="554"/>
      <c r="F17" s="554">
        <f t="shared" si="0"/>
        <v>0</v>
      </c>
      <c r="G17" s="554"/>
      <c r="H17" s="554"/>
      <c r="I17" s="554">
        <f t="shared" si="1"/>
        <v>0</v>
      </c>
    </row>
    <row r="18" spans="1:10">
      <c r="B18" s="236"/>
      <c r="C18" s="237"/>
      <c r="D18" s="554"/>
      <c r="E18" s="554"/>
      <c r="F18" s="554">
        <f t="shared" si="0"/>
        <v>0</v>
      </c>
      <c r="G18" s="554"/>
      <c r="H18" s="554"/>
      <c r="I18" s="554">
        <f t="shared" si="1"/>
        <v>0</v>
      </c>
    </row>
    <row r="19" spans="1:10">
      <c r="B19" s="236"/>
      <c r="C19" s="237"/>
      <c r="D19" s="554"/>
      <c r="E19" s="554"/>
      <c r="F19" s="554">
        <f t="shared" si="0"/>
        <v>0</v>
      </c>
      <c r="G19" s="554"/>
      <c r="H19" s="554"/>
      <c r="I19" s="554">
        <f t="shared" si="1"/>
        <v>0</v>
      </c>
    </row>
    <row r="20" spans="1:10">
      <c r="B20" s="236"/>
      <c r="C20" s="237"/>
      <c r="D20" s="554"/>
      <c r="E20" s="554"/>
      <c r="F20" s="554">
        <f t="shared" si="0"/>
        <v>0</v>
      </c>
      <c r="G20" s="554"/>
      <c r="H20" s="554"/>
      <c r="I20" s="554">
        <f t="shared" si="1"/>
        <v>0</v>
      </c>
    </row>
    <row r="21" spans="1:10">
      <c r="B21" s="239"/>
      <c r="C21" s="240"/>
      <c r="D21" s="575"/>
      <c r="E21" s="575"/>
      <c r="F21" s="575"/>
      <c r="G21" s="575"/>
      <c r="H21" s="575"/>
      <c r="I21" s="575"/>
    </row>
    <row r="22" spans="1:10" s="244" customFormat="1">
      <c r="A22" s="241"/>
      <c r="B22" s="242"/>
      <c r="C22" s="243" t="s">
        <v>376</v>
      </c>
      <c r="D22" s="576">
        <f>SUM(D12:D20)</f>
        <v>8765431.5500000007</v>
      </c>
      <c r="E22" s="576">
        <f t="shared" ref="E22:I22" si="2">SUM(E12:E20)</f>
        <v>1966823</v>
      </c>
      <c r="F22" s="576">
        <f t="shared" si="2"/>
        <v>10732254.550000001</v>
      </c>
      <c r="G22" s="576">
        <f t="shared" si="2"/>
        <v>9035438.1400000006</v>
      </c>
      <c r="H22" s="576">
        <f t="shared" si="2"/>
        <v>9035438.1400000006</v>
      </c>
      <c r="I22" s="576">
        <f t="shared" si="2"/>
        <v>1696816.4100000001</v>
      </c>
      <c r="J22" s="241"/>
    </row>
    <row r="23" spans="1:10">
      <c r="B23" s="208"/>
      <c r="C23" s="208"/>
      <c r="D23" s="558"/>
      <c r="E23" s="558"/>
      <c r="F23" s="558"/>
      <c r="G23" s="577"/>
      <c r="H23" s="558"/>
      <c r="I23" s="558"/>
    </row>
    <row r="24" spans="1:10">
      <c r="B24" s="208"/>
      <c r="C24" s="208"/>
      <c r="D24" s="558"/>
      <c r="E24" s="558"/>
      <c r="F24" s="558"/>
      <c r="G24" s="558"/>
      <c r="H24" s="558"/>
      <c r="I24" s="558"/>
    </row>
    <row r="25" spans="1:10">
      <c r="B25" s="208"/>
      <c r="C25" s="208"/>
      <c r="D25" s="208"/>
      <c r="E25" s="208"/>
      <c r="F25" s="208"/>
      <c r="G25" s="208"/>
      <c r="H25" s="208"/>
      <c r="I25" s="208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8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70C0"/>
    <pageSetUpPr fitToPage="1"/>
  </sheetPr>
  <dimension ref="A1:J23"/>
  <sheetViews>
    <sheetView workbookViewId="0">
      <selection activeCell="E14" sqref="E14"/>
    </sheetView>
  </sheetViews>
  <sheetFormatPr baseColWidth="10" defaultColWidth="10.77734375" defaultRowHeight="14.4"/>
  <cols>
    <col min="1" max="1" width="2.5546875" style="231" customWidth="1"/>
    <col min="2" max="2" width="2" style="229" customWidth="1"/>
    <col min="3" max="3" width="45.88671875" style="229" customWidth="1"/>
    <col min="4" max="9" width="12.6640625" style="229" customWidth="1"/>
    <col min="10" max="10" width="4" style="231" customWidth="1"/>
  </cols>
  <sheetData>
    <row r="1" spans="2:9" s="231" customFormat="1">
      <c r="B1" s="208"/>
      <c r="C1" s="208"/>
      <c r="D1" s="208"/>
      <c r="E1" s="208"/>
      <c r="F1" s="208"/>
      <c r="G1" s="208"/>
      <c r="H1" s="208"/>
      <c r="I1" s="208"/>
    </row>
    <row r="2" spans="2:9">
      <c r="B2" s="808" t="s">
        <v>610</v>
      </c>
      <c r="C2" s="809"/>
      <c r="D2" s="809"/>
      <c r="E2" s="809"/>
      <c r="F2" s="809"/>
      <c r="G2" s="809"/>
      <c r="H2" s="809"/>
      <c r="I2" s="810"/>
    </row>
    <row r="3" spans="2:9">
      <c r="B3" s="811" t="s">
        <v>377</v>
      </c>
      <c r="C3" s="812"/>
      <c r="D3" s="812"/>
      <c r="E3" s="812"/>
      <c r="F3" s="812"/>
      <c r="G3" s="812"/>
      <c r="H3" s="812"/>
      <c r="I3" s="813"/>
    </row>
    <row r="4" spans="2:9">
      <c r="B4" s="811" t="s">
        <v>367</v>
      </c>
      <c r="C4" s="812"/>
      <c r="D4" s="812"/>
      <c r="E4" s="812"/>
      <c r="F4" s="812"/>
      <c r="G4" s="812"/>
      <c r="H4" s="812"/>
      <c r="I4" s="813"/>
    </row>
    <row r="5" spans="2:9">
      <c r="B5" s="811" t="s">
        <v>378</v>
      </c>
      <c r="C5" s="812"/>
      <c r="D5" s="812"/>
      <c r="E5" s="812"/>
      <c r="F5" s="812"/>
      <c r="G5" s="812"/>
      <c r="H5" s="812"/>
      <c r="I5" s="813"/>
    </row>
    <row r="6" spans="2:9">
      <c r="B6" s="814" t="s">
        <v>285</v>
      </c>
      <c r="C6" s="815"/>
      <c r="D6" s="815"/>
      <c r="E6" s="815"/>
      <c r="F6" s="815"/>
      <c r="G6" s="815"/>
      <c r="H6" s="815"/>
      <c r="I6" s="816"/>
    </row>
    <row r="7" spans="2:9" s="231" customFormat="1">
      <c r="B7" s="208"/>
      <c r="C7" s="208"/>
      <c r="D7" s="208"/>
      <c r="E7" s="208"/>
      <c r="F7" s="208"/>
      <c r="G7" s="208"/>
      <c r="H7" s="208"/>
      <c r="I7" s="208"/>
    </row>
    <row r="8" spans="2:9">
      <c r="B8" s="846" t="s">
        <v>3</v>
      </c>
      <c r="C8" s="847"/>
      <c r="D8" s="845" t="s">
        <v>379</v>
      </c>
      <c r="E8" s="845"/>
      <c r="F8" s="845"/>
      <c r="G8" s="845"/>
      <c r="H8" s="845"/>
      <c r="I8" s="845" t="s">
        <v>370</v>
      </c>
    </row>
    <row r="9" spans="2:9" ht="20.399999999999999">
      <c r="B9" s="848"/>
      <c r="C9" s="849"/>
      <c r="D9" s="232" t="s">
        <v>371</v>
      </c>
      <c r="E9" s="232" t="s">
        <v>372</v>
      </c>
      <c r="F9" s="232" t="s">
        <v>345</v>
      </c>
      <c r="G9" s="232" t="s">
        <v>346</v>
      </c>
      <c r="H9" s="232" t="s">
        <v>373</v>
      </c>
      <c r="I9" s="845"/>
    </row>
    <row r="10" spans="2:9">
      <c r="B10" s="850"/>
      <c r="C10" s="851"/>
      <c r="D10" s="232">
        <v>1</v>
      </c>
      <c r="E10" s="232">
        <v>2</v>
      </c>
      <c r="F10" s="232" t="s">
        <v>374</v>
      </c>
      <c r="G10" s="232">
        <v>4</v>
      </c>
      <c r="H10" s="232">
        <v>5</v>
      </c>
      <c r="I10" s="232" t="s">
        <v>375</v>
      </c>
    </row>
    <row r="11" spans="2:9">
      <c r="B11" s="245"/>
      <c r="C11" s="246"/>
      <c r="D11" s="247"/>
      <c r="E11" s="247"/>
      <c r="F11" s="247"/>
      <c r="G11" s="247"/>
      <c r="H11" s="247"/>
      <c r="I11" s="247"/>
    </row>
    <row r="12" spans="2:9">
      <c r="B12" s="233"/>
      <c r="C12" s="578" t="s">
        <v>380</v>
      </c>
      <c r="D12" s="553">
        <v>6522733.3899999997</v>
      </c>
      <c r="E12" s="553"/>
      <c r="F12" s="553">
        <v>6522733.3899999997</v>
      </c>
      <c r="G12" s="554">
        <v>5992184.4000000004</v>
      </c>
      <c r="H12" s="554">
        <v>5992184.4000000004</v>
      </c>
      <c r="I12" s="553">
        <f>+F12-G12</f>
        <v>530548.98999999929</v>
      </c>
    </row>
    <row r="13" spans="2:9">
      <c r="B13" s="233"/>
      <c r="C13" s="579"/>
      <c r="D13" s="553"/>
      <c r="E13" s="553"/>
      <c r="F13" s="553"/>
      <c r="G13" s="553"/>
      <c r="H13" s="553"/>
      <c r="I13" s="553"/>
    </row>
    <row r="14" spans="2:9">
      <c r="B14" s="250"/>
      <c r="C14" s="578" t="s">
        <v>381</v>
      </c>
      <c r="D14" s="553">
        <v>2242698.16</v>
      </c>
      <c r="E14" s="553">
        <v>1966823</v>
      </c>
      <c r="F14" s="553">
        <v>4209521.16</v>
      </c>
      <c r="G14" s="553">
        <v>3043253.74</v>
      </c>
      <c r="H14" s="553">
        <v>3043253.74</v>
      </c>
      <c r="I14" s="553">
        <f>+F14-G14</f>
        <v>1166267.42</v>
      </c>
    </row>
    <row r="15" spans="2:9">
      <c r="B15" s="233"/>
      <c r="C15" s="579"/>
      <c r="D15" s="553"/>
      <c r="E15" s="553"/>
      <c r="F15" s="553"/>
      <c r="G15" s="553"/>
      <c r="H15" s="553"/>
      <c r="I15" s="553"/>
    </row>
    <row r="16" spans="2:9">
      <c r="B16" s="250"/>
      <c r="C16" s="578" t="s">
        <v>382</v>
      </c>
      <c r="D16" s="553"/>
      <c r="E16" s="553"/>
      <c r="F16" s="553">
        <f>+D16+E16</f>
        <v>0</v>
      </c>
      <c r="G16" s="553"/>
      <c r="H16" s="553"/>
      <c r="I16" s="553">
        <f>+F16-G16</f>
        <v>0</v>
      </c>
    </row>
    <row r="17" spans="1:10">
      <c r="B17" s="251"/>
      <c r="C17" s="580"/>
      <c r="D17" s="581"/>
      <c r="E17" s="581"/>
      <c r="F17" s="581"/>
      <c r="G17" s="581"/>
      <c r="H17" s="581"/>
      <c r="I17" s="581"/>
    </row>
    <row r="18" spans="1:10" s="244" customFormat="1">
      <c r="A18" s="241"/>
      <c r="B18" s="251"/>
      <c r="C18" s="580" t="s">
        <v>376</v>
      </c>
      <c r="D18" s="582">
        <f>+D12+D14+D16</f>
        <v>8765431.5500000007</v>
      </c>
      <c r="E18" s="582">
        <f t="shared" ref="E18:I18" si="0">+E12+E14+E16</f>
        <v>1966823</v>
      </c>
      <c r="F18" s="582">
        <f t="shared" si="0"/>
        <v>10732254.550000001</v>
      </c>
      <c r="G18" s="582">
        <f t="shared" si="0"/>
        <v>9035438.1400000006</v>
      </c>
      <c r="H18" s="582">
        <f t="shared" si="0"/>
        <v>9035438.1400000006</v>
      </c>
      <c r="I18" s="582">
        <f t="shared" si="0"/>
        <v>1696816.4099999992</v>
      </c>
      <c r="J18" s="241"/>
    </row>
    <row r="19" spans="1:10" s="231" customFormat="1">
      <c r="B19" s="208"/>
      <c r="C19" s="558"/>
      <c r="D19" s="558"/>
      <c r="E19" s="558"/>
      <c r="F19" s="558"/>
      <c r="G19" s="558"/>
      <c r="H19" s="558"/>
      <c r="I19" s="558"/>
    </row>
    <row r="20" spans="1:10">
      <c r="C20" s="568"/>
      <c r="D20" s="568"/>
      <c r="E20" s="568"/>
      <c r="F20" s="568"/>
      <c r="G20" s="568"/>
      <c r="H20" s="568"/>
      <c r="I20" s="568"/>
    </row>
    <row r="21" spans="1:10">
      <c r="D21" s="254" t="str">
        <f>IF(D18=CAdmon!D22," ","ERROR")</f>
        <v xml:space="preserve"> </v>
      </c>
      <c r="E21" s="254" t="str">
        <f>IF(E18=CAdmon!E22," ","ERROR")</f>
        <v xml:space="preserve"> </v>
      </c>
      <c r="F21" s="254" t="str">
        <f>IF(F18=CAdmon!F22," ","ERROR")</f>
        <v xml:space="preserve"> </v>
      </c>
      <c r="G21" s="254" t="str">
        <f>IF(G18=CAdmon!G22," ","ERROR")</f>
        <v xml:space="preserve"> </v>
      </c>
      <c r="H21" s="254" t="str">
        <f>IF(H18=CAdmon!H22," ","ERROR")</f>
        <v xml:space="preserve"> </v>
      </c>
      <c r="I21" s="254" t="str">
        <f>IF(I18=CAdmon!I22," ","ERROR")</f>
        <v xml:space="preserve"> </v>
      </c>
    </row>
    <row r="23" spans="1:10">
      <c r="G23" s="355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70C0"/>
    <pageSetUpPr fitToPage="1"/>
  </sheetPr>
  <dimension ref="A1:J84"/>
  <sheetViews>
    <sheetView topLeftCell="A36" zoomScale="107" zoomScaleNormal="107" workbookViewId="0">
      <selection activeCell="G56" sqref="G56"/>
    </sheetView>
  </sheetViews>
  <sheetFormatPr baseColWidth="10" defaultColWidth="10.77734375" defaultRowHeight="14.4"/>
  <cols>
    <col min="1" max="1" width="2.44140625" style="556" customWidth="1"/>
    <col min="2" max="2" width="4.5546875" style="568" customWidth="1"/>
    <col min="3" max="3" width="57.33203125" style="568" customWidth="1"/>
    <col min="4" max="9" width="12.6640625" style="568" customWidth="1"/>
    <col min="10" max="10" width="3.77734375" style="556" customWidth="1"/>
    <col min="11" max="16384" width="10.77734375" style="557"/>
  </cols>
  <sheetData>
    <row r="1" spans="2:9">
      <c r="B1" s="857" t="s">
        <v>610</v>
      </c>
      <c r="C1" s="858"/>
      <c r="D1" s="858"/>
      <c r="E1" s="858"/>
      <c r="F1" s="858"/>
      <c r="G1" s="858"/>
      <c r="H1" s="858"/>
      <c r="I1" s="859"/>
    </row>
    <row r="2" spans="2:9">
      <c r="B2" s="860" t="s">
        <v>377</v>
      </c>
      <c r="C2" s="861"/>
      <c r="D2" s="861"/>
      <c r="E2" s="861"/>
      <c r="F2" s="861"/>
      <c r="G2" s="861"/>
      <c r="H2" s="861"/>
      <c r="I2" s="862"/>
    </row>
    <row r="3" spans="2:9">
      <c r="B3" s="860" t="s">
        <v>367</v>
      </c>
      <c r="C3" s="861"/>
      <c r="D3" s="861"/>
      <c r="E3" s="861"/>
      <c r="F3" s="861"/>
      <c r="G3" s="861"/>
      <c r="H3" s="861"/>
      <c r="I3" s="862"/>
    </row>
    <row r="4" spans="2:9">
      <c r="B4" s="860" t="s">
        <v>383</v>
      </c>
      <c r="C4" s="861"/>
      <c r="D4" s="861"/>
      <c r="E4" s="861"/>
      <c r="F4" s="861"/>
      <c r="G4" s="861"/>
      <c r="H4" s="861"/>
      <c r="I4" s="862"/>
    </row>
    <row r="5" spans="2:9">
      <c r="B5" s="863" t="s">
        <v>285</v>
      </c>
      <c r="C5" s="864"/>
      <c r="D5" s="864"/>
      <c r="E5" s="864"/>
      <c r="F5" s="864"/>
      <c r="G5" s="864"/>
      <c r="H5" s="864"/>
      <c r="I5" s="865"/>
    </row>
    <row r="6" spans="2:9" s="556" customFormat="1" ht="6.75" customHeight="1">
      <c r="B6" s="558"/>
      <c r="C6" s="558"/>
      <c r="D6" s="558"/>
      <c r="E6" s="558"/>
      <c r="F6" s="558"/>
      <c r="G6" s="558"/>
      <c r="H6" s="558"/>
      <c r="I6" s="558"/>
    </row>
    <row r="7" spans="2:9">
      <c r="B7" s="855" t="s">
        <v>3</v>
      </c>
      <c r="C7" s="855"/>
      <c r="D7" s="856" t="s">
        <v>369</v>
      </c>
      <c r="E7" s="856"/>
      <c r="F7" s="856"/>
      <c r="G7" s="856"/>
      <c r="H7" s="856"/>
      <c r="I7" s="856" t="s">
        <v>370</v>
      </c>
    </row>
    <row r="8" spans="2:9" ht="20.399999999999999">
      <c r="B8" s="855"/>
      <c r="C8" s="855"/>
      <c r="D8" s="559" t="s">
        <v>371</v>
      </c>
      <c r="E8" s="559" t="s">
        <v>372</v>
      </c>
      <c r="F8" s="559" t="s">
        <v>345</v>
      </c>
      <c r="G8" s="559" t="s">
        <v>346</v>
      </c>
      <c r="H8" s="559" t="s">
        <v>373</v>
      </c>
      <c r="I8" s="856"/>
    </row>
    <row r="9" spans="2:9" ht="11.25" customHeight="1">
      <c r="B9" s="855"/>
      <c r="C9" s="855"/>
      <c r="D9" s="559">
        <v>1</v>
      </c>
      <c r="E9" s="559">
        <v>2</v>
      </c>
      <c r="F9" s="559" t="s">
        <v>374</v>
      </c>
      <c r="G9" s="559">
        <v>4</v>
      </c>
      <c r="H9" s="559">
        <v>5</v>
      </c>
      <c r="I9" s="559" t="s">
        <v>375</v>
      </c>
    </row>
    <row r="10" spans="2:9">
      <c r="B10" s="852" t="s">
        <v>178</v>
      </c>
      <c r="C10" s="853"/>
      <c r="D10" s="555">
        <f>SUM(D11:D17)</f>
        <v>3047853.2199999997</v>
      </c>
      <c r="E10" s="555">
        <f>SUM(E11:E17)</f>
        <v>0</v>
      </c>
      <c r="F10" s="555">
        <f>+D10+E10</f>
        <v>3047853.2199999997</v>
      </c>
      <c r="G10" s="555">
        <f>SUM(G11:G17)</f>
        <v>3462654.75</v>
      </c>
      <c r="H10" s="555">
        <f t="shared" ref="H10" si="0">SUM(H11:H17)</f>
        <v>3462654.75</v>
      </c>
      <c r="I10" s="555">
        <f>+F10-G10</f>
        <v>-414801.53000000026</v>
      </c>
    </row>
    <row r="11" spans="2:9">
      <c r="B11" s="560"/>
      <c r="C11" s="561" t="s">
        <v>384</v>
      </c>
      <c r="D11" s="553">
        <v>2188692.56</v>
      </c>
      <c r="E11" s="553">
        <v>0</v>
      </c>
      <c r="F11" s="553">
        <f>+E11+D11</f>
        <v>2188692.56</v>
      </c>
      <c r="G11" s="553">
        <v>1889239.68</v>
      </c>
      <c r="H11" s="553">
        <v>1889239.68</v>
      </c>
      <c r="I11" s="553">
        <f>+F11-G11</f>
        <v>299452.88000000012</v>
      </c>
    </row>
    <row r="12" spans="2:9">
      <c r="B12" s="560"/>
      <c r="C12" s="561" t="s">
        <v>385</v>
      </c>
      <c r="D12" s="553">
        <v>5178.57</v>
      </c>
      <c r="E12" s="553">
        <v>0</v>
      </c>
      <c r="F12" s="553">
        <f t="shared" ref="F12:F27" si="1">+E12+D12</f>
        <v>5178.57</v>
      </c>
      <c r="G12" s="553">
        <v>171921.58</v>
      </c>
      <c r="H12" s="553">
        <v>171921.58</v>
      </c>
      <c r="I12" s="553">
        <f t="shared" ref="I12:I74" si="2">+F12-G12</f>
        <v>-166743.00999999998</v>
      </c>
    </row>
    <row r="13" spans="2:9">
      <c r="B13" s="560"/>
      <c r="C13" s="561" t="s">
        <v>386</v>
      </c>
      <c r="D13" s="553">
        <v>853982.09</v>
      </c>
      <c r="E13" s="553">
        <v>0</v>
      </c>
      <c r="F13" s="553">
        <f t="shared" si="1"/>
        <v>853982.09</v>
      </c>
      <c r="G13" s="553">
        <v>1031556.33</v>
      </c>
      <c r="H13" s="553">
        <v>1031556.33</v>
      </c>
      <c r="I13" s="553">
        <f t="shared" si="2"/>
        <v>-177574.24</v>
      </c>
    </row>
    <row r="14" spans="2:9">
      <c r="B14" s="560"/>
      <c r="C14" s="561" t="s">
        <v>387</v>
      </c>
      <c r="D14" s="553">
        <v>0</v>
      </c>
      <c r="E14" s="553">
        <v>0</v>
      </c>
      <c r="F14" s="553">
        <f t="shared" si="1"/>
        <v>0</v>
      </c>
      <c r="G14" s="553"/>
      <c r="H14" s="553"/>
      <c r="I14" s="553">
        <f t="shared" si="2"/>
        <v>0</v>
      </c>
    </row>
    <row r="15" spans="2:9">
      <c r="B15" s="560"/>
      <c r="C15" s="561" t="s">
        <v>388</v>
      </c>
      <c r="D15" s="553">
        <v>0</v>
      </c>
      <c r="E15" s="553">
        <v>0</v>
      </c>
      <c r="F15" s="553">
        <f t="shared" si="1"/>
        <v>0</v>
      </c>
      <c r="G15" s="553">
        <v>369937.16</v>
      </c>
      <c r="H15" s="553">
        <v>369937.16</v>
      </c>
      <c r="I15" s="553">
        <f t="shared" si="2"/>
        <v>-369937.16</v>
      </c>
    </row>
    <row r="16" spans="2:9">
      <c r="B16" s="560"/>
      <c r="C16" s="561" t="s">
        <v>389</v>
      </c>
      <c r="D16" s="553">
        <v>0</v>
      </c>
      <c r="E16" s="553">
        <v>0</v>
      </c>
      <c r="F16" s="553">
        <f t="shared" si="1"/>
        <v>0</v>
      </c>
      <c r="G16" s="553"/>
      <c r="H16" s="553"/>
      <c r="I16" s="553">
        <f t="shared" si="2"/>
        <v>0</v>
      </c>
    </row>
    <row r="17" spans="2:9">
      <c r="B17" s="560"/>
      <c r="C17" s="561" t="s">
        <v>390</v>
      </c>
      <c r="D17" s="553">
        <v>0</v>
      </c>
      <c r="E17" s="553">
        <v>0</v>
      </c>
      <c r="F17" s="553">
        <f t="shared" si="1"/>
        <v>0</v>
      </c>
      <c r="G17" s="553">
        <v>0</v>
      </c>
      <c r="H17" s="553">
        <v>0</v>
      </c>
      <c r="I17" s="553">
        <f t="shared" si="2"/>
        <v>0</v>
      </c>
    </row>
    <row r="18" spans="2:9">
      <c r="B18" s="852" t="s">
        <v>11</v>
      </c>
      <c r="C18" s="853"/>
      <c r="D18" s="555">
        <f>SUM(D19:D27)</f>
        <v>770637.16999999993</v>
      </c>
      <c r="E18" s="555">
        <f>SUM(E19:E27)</f>
        <v>0</v>
      </c>
      <c r="F18" s="555">
        <f t="shared" ref="F18:F81" si="3">+D18+E18</f>
        <v>770637.16999999993</v>
      </c>
      <c r="G18" s="555">
        <f>SUM(G19:G27)</f>
        <v>1164214.6400000001</v>
      </c>
      <c r="H18" s="555">
        <f t="shared" ref="H18" si="4">SUM(H19:H27)</f>
        <v>1164214.6400000001</v>
      </c>
      <c r="I18" s="555">
        <f t="shared" si="2"/>
        <v>-393577.4700000002</v>
      </c>
    </row>
    <row r="19" spans="2:9">
      <c r="B19" s="560"/>
      <c r="C19" s="561" t="s">
        <v>391</v>
      </c>
      <c r="D19" s="553">
        <v>119687.79</v>
      </c>
      <c r="E19" s="553">
        <v>0</v>
      </c>
      <c r="F19" s="553">
        <f t="shared" si="1"/>
        <v>119687.79</v>
      </c>
      <c r="G19" s="553">
        <v>181559.38</v>
      </c>
      <c r="H19" s="553">
        <v>181559.38</v>
      </c>
      <c r="I19" s="553">
        <f t="shared" si="2"/>
        <v>-61871.590000000011</v>
      </c>
    </row>
    <row r="20" spans="2:9">
      <c r="B20" s="560"/>
      <c r="C20" s="561" t="s">
        <v>392</v>
      </c>
      <c r="D20" s="553">
        <v>12741.6</v>
      </c>
      <c r="E20" s="553">
        <v>0</v>
      </c>
      <c r="F20" s="553">
        <f t="shared" si="1"/>
        <v>12741.6</v>
      </c>
      <c r="G20" s="553">
        <v>11514.45</v>
      </c>
      <c r="H20" s="553">
        <v>11514.45</v>
      </c>
      <c r="I20" s="553">
        <f t="shared" si="2"/>
        <v>1227.1499999999996</v>
      </c>
    </row>
    <row r="21" spans="2:9">
      <c r="B21" s="560"/>
      <c r="C21" s="561" t="s">
        <v>393</v>
      </c>
      <c r="D21" s="553">
        <v>0</v>
      </c>
      <c r="E21" s="553">
        <v>0</v>
      </c>
      <c r="F21" s="553">
        <f t="shared" si="1"/>
        <v>0</v>
      </c>
      <c r="G21" s="553"/>
      <c r="H21" s="553"/>
      <c r="I21" s="553">
        <f t="shared" si="2"/>
        <v>0</v>
      </c>
    </row>
    <row r="22" spans="2:9">
      <c r="B22" s="560"/>
      <c r="C22" s="561" t="s">
        <v>394</v>
      </c>
      <c r="D22" s="553">
        <v>0</v>
      </c>
      <c r="E22" s="553">
        <v>0</v>
      </c>
      <c r="F22" s="553">
        <f t="shared" si="1"/>
        <v>0</v>
      </c>
      <c r="G22" s="553"/>
      <c r="H22" s="553"/>
      <c r="I22" s="553">
        <f t="shared" si="2"/>
        <v>0</v>
      </c>
    </row>
    <row r="23" spans="2:9">
      <c r="B23" s="560"/>
      <c r="C23" s="561" t="s">
        <v>395</v>
      </c>
      <c r="D23" s="553">
        <v>42827.93</v>
      </c>
      <c r="E23" s="553">
        <v>0</v>
      </c>
      <c r="F23" s="553">
        <f t="shared" si="1"/>
        <v>42827.93</v>
      </c>
      <c r="G23" s="553">
        <v>52390</v>
      </c>
      <c r="H23" s="553">
        <v>52390</v>
      </c>
      <c r="I23" s="553">
        <f t="shared" si="2"/>
        <v>-9562.07</v>
      </c>
    </row>
    <row r="24" spans="2:9">
      <c r="B24" s="560"/>
      <c r="C24" s="561" t="s">
        <v>396</v>
      </c>
      <c r="D24" s="553">
        <v>395970.03</v>
      </c>
      <c r="E24" s="553">
        <v>0</v>
      </c>
      <c r="F24" s="553">
        <f t="shared" si="1"/>
        <v>395970.03</v>
      </c>
      <c r="G24" s="553">
        <v>359118.97</v>
      </c>
      <c r="H24" s="553">
        <v>359118.97</v>
      </c>
      <c r="I24" s="553">
        <f t="shared" si="2"/>
        <v>36851.060000000056</v>
      </c>
    </row>
    <row r="25" spans="2:9">
      <c r="B25" s="560"/>
      <c r="C25" s="561" t="s">
        <v>397</v>
      </c>
      <c r="D25" s="553">
        <v>57200</v>
      </c>
      <c r="E25" s="553">
        <v>0</v>
      </c>
      <c r="F25" s="553">
        <f t="shared" si="1"/>
        <v>57200</v>
      </c>
      <c r="G25" s="553">
        <v>8820.1</v>
      </c>
      <c r="H25" s="553">
        <v>8820.1</v>
      </c>
      <c r="I25" s="553">
        <f t="shared" si="2"/>
        <v>48379.9</v>
      </c>
    </row>
    <row r="26" spans="2:9">
      <c r="B26" s="560"/>
      <c r="C26" s="561" t="s">
        <v>398</v>
      </c>
      <c r="D26" s="553">
        <v>0</v>
      </c>
      <c r="E26" s="553">
        <v>0</v>
      </c>
      <c r="F26" s="553">
        <f t="shared" si="1"/>
        <v>0</v>
      </c>
      <c r="G26" s="553"/>
      <c r="H26" s="553"/>
      <c r="I26" s="553">
        <f t="shared" si="2"/>
        <v>0</v>
      </c>
    </row>
    <row r="27" spans="2:9">
      <c r="B27" s="560"/>
      <c r="C27" s="561" t="s">
        <v>399</v>
      </c>
      <c r="D27" s="553">
        <v>142209.82</v>
      </c>
      <c r="E27" s="553">
        <v>0</v>
      </c>
      <c r="F27" s="553">
        <f t="shared" si="1"/>
        <v>142209.82</v>
      </c>
      <c r="G27" s="553">
        <v>550811.74</v>
      </c>
      <c r="H27" s="553">
        <v>550811.74</v>
      </c>
      <c r="I27" s="553">
        <f t="shared" si="2"/>
        <v>-408601.92</v>
      </c>
    </row>
    <row r="28" spans="2:9">
      <c r="B28" s="852" t="s">
        <v>13</v>
      </c>
      <c r="C28" s="853"/>
      <c r="D28" s="555">
        <f>SUM(D29:D37)</f>
        <v>2704079.2</v>
      </c>
      <c r="E28" s="555">
        <f t="shared" ref="E28" si="5">SUM(E29:E37)</f>
        <v>0</v>
      </c>
      <c r="F28" s="555">
        <f t="shared" si="3"/>
        <v>2704079.2</v>
      </c>
      <c r="G28" s="555">
        <f t="shared" ref="G28:H28" si="6">SUM(G29:G37)</f>
        <v>2606211.0299999998</v>
      </c>
      <c r="H28" s="555">
        <f t="shared" si="6"/>
        <v>2606211.0299999998</v>
      </c>
      <c r="I28" s="555">
        <f t="shared" si="2"/>
        <v>97868.170000000391</v>
      </c>
    </row>
    <row r="29" spans="2:9">
      <c r="B29" s="560"/>
      <c r="C29" s="561" t="s">
        <v>400</v>
      </c>
      <c r="D29" s="553">
        <v>1272458.55</v>
      </c>
      <c r="E29" s="553">
        <v>0</v>
      </c>
      <c r="F29" s="553">
        <f t="shared" si="3"/>
        <v>1272458.55</v>
      </c>
      <c r="G29" s="553">
        <v>1244404.1299999999</v>
      </c>
      <c r="H29" s="553">
        <v>1244404.1299999999</v>
      </c>
      <c r="I29" s="553">
        <f t="shared" si="2"/>
        <v>28054.420000000158</v>
      </c>
    </row>
    <row r="30" spans="2:9">
      <c r="B30" s="560"/>
      <c r="C30" s="561" t="s">
        <v>401</v>
      </c>
      <c r="D30" s="553">
        <v>74314.91</v>
      </c>
      <c r="E30" s="553">
        <v>0</v>
      </c>
      <c r="F30" s="553">
        <f t="shared" si="3"/>
        <v>74314.91</v>
      </c>
      <c r="G30" s="562">
        <v>156469.13</v>
      </c>
      <c r="H30" s="562">
        <v>156469.13</v>
      </c>
      <c r="I30" s="553">
        <f t="shared" si="2"/>
        <v>-82154.22</v>
      </c>
    </row>
    <row r="31" spans="2:9">
      <c r="B31" s="560"/>
      <c r="C31" s="561" t="s">
        <v>402</v>
      </c>
      <c r="D31" s="553">
        <v>161451.89000000001</v>
      </c>
      <c r="E31" s="553">
        <v>0</v>
      </c>
      <c r="F31" s="553">
        <f t="shared" si="3"/>
        <v>161451.89000000001</v>
      </c>
      <c r="G31" s="553">
        <v>314023.73</v>
      </c>
      <c r="H31" s="553">
        <v>314023.73</v>
      </c>
      <c r="I31" s="553">
        <f t="shared" si="2"/>
        <v>-152571.83999999997</v>
      </c>
    </row>
    <row r="32" spans="2:9">
      <c r="B32" s="560"/>
      <c r="C32" s="561" t="s">
        <v>403</v>
      </c>
      <c r="D32" s="553">
        <v>190866.84</v>
      </c>
      <c r="E32" s="553">
        <v>0</v>
      </c>
      <c r="F32" s="553">
        <f t="shared" si="3"/>
        <v>190866.84</v>
      </c>
      <c r="G32" s="553">
        <v>46158.03</v>
      </c>
      <c r="H32" s="553">
        <v>46158.03</v>
      </c>
      <c r="I32" s="553">
        <f t="shared" si="2"/>
        <v>144708.81</v>
      </c>
    </row>
    <row r="33" spans="2:9">
      <c r="B33" s="560"/>
      <c r="C33" s="561" t="s">
        <v>404</v>
      </c>
      <c r="D33" s="553">
        <v>505467.78</v>
      </c>
      <c r="E33" s="553">
        <v>0</v>
      </c>
      <c r="F33" s="553">
        <f t="shared" si="3"/>
        <v>505467.78</v>
      </c>
      <c r="G33" s="553">
        <v>225877.27</v>
      </c>
      <c r="H33" s="553">
        <v>225877.27</v>
      </c>
      <c r="I33" s="553">
        <f t="shared" si="2"/>
        <v>279590.51</v>
      </c>
    </row>
    <row r="34" spans="2:9">
      <c r="B34" s="560"/>
      <c r="C34" s="561" t="s">
        <v>405</v>
      </c>
      <c r="D34" s="553"/>
      <c r="E34" s="553">
        <v>0</v>
      </c>
      <c r="F34" s="553">
        <f t="shared" si="3"/>
        <v>0</v>
      </c>
      <c r="G34" s="553">
        <v>6718.24</v>
      </c>
      <c r="H34" s="553">
        <v>6718.24</v>
      </c>
      <c r="I34" s="553">
        <f t="shared" si="2"/>
        <v>-6718.24</v>
      </c>
    </row>
    <row r="35" spans="2:9">
      <c r="B35" s="560"/>
      <c r="C35" s="561" t="s">
        <v>406</v>
      </c>
      <c r="D35" s="553">
        <v>117815.8</v>
      </c>
      <c r="E35" s="553">
        <v>0</v>
      </c>
      <c r="F35" s="553">
        <f t="shared" si="3"/>
        <v>117815.8</v>
      </c>
      <c r="G35" s="553">
        <v>175939.18</v>
      </c>
      <c r="H35" s="553">
        <v>175939.18</v>
      </c>
      <c r="I35" s="553">
        <f t="shared" si="2"/>
        <v>-58123.37999999999</v>
      </c>
    </row>
    <row r="36" spans="2:9">
      <c r="B36" s="560"/>
      <c r="C36" s="561" t="s">
        <v>407</v>
      </c>
      <c r="D36" s="553">
        <v>810.93</v>
      </c>
      <c r="E36" s="553">
        <v>0</v>
      </c>
      <c r="F36" s="553">
        <f t="shared" si="3"/>
        <v>810.93</v>
      </c>
      <c r="G36" s="553"/>
      <c r="H36" s="553"/>
      <c r="I36" s="553">
        <f t="shared" si="2"/>
        <v>810.93</v>
      </c>
    </row>
    <row r="37" spans="2:9">
      <c r="B37" s="560"/>
      <c r="C37" s="561" t="s">
        <v>408</v>
      </c>
      <c r="D37" s="553">
        <v>380892.5</v>
      </c>
      <c r="E37" s="553">
        <v>0</v>
      </c>
      <c r="F37" s="553">
        <f t="shared" si="3"/>
        <v>380892.5</v>
      </c>
      <c r="G37" s="553">
        <v>436621.32</v>
      </c>
      <c r="H37" s="553">
        <v>436621.32</v>
      </c>
      <c r="I37" s="553">
        <f t="shared" si="2"/>
        <v>-55728.820000000007</v>
      </c>
    </row>
    <row r="38" spans="2:9">
      <c r="B38" s="852" t="s">
        <v>357</v>
      </c>
      <c r="C38" s="853"/>
      <c r="D38" s="555">
        <f>SUM(D39:D47)</f>
        <v>163.80000000000001</v>
      </c>
      <c r="E38" s="555">
        <f>SUM(E39:E47)</f>
        <v>0</v>
      </c>
      <c r="F38" s="555">
        <f t="shared" si="3"/>
        <v>163.80000000000001</v>
      </c>
      <c r="G38" s="555">
        <f t="shared" ref="G38:H38" si="7">SUM(G39:G47)</f>
        <v>790.71</v>
      </c>
      <c r="H38" s="555">
        <f t="shared" si="7"/>
        <v>790.71</v>
      </c>
      <c r="I38" s="555">
        <f t="shared" si="2"/>
        <v>-626.91000000000008</v>
      </c>
    </row>
    <row r="39" spans="2:9">
      <c r="B39" s="560"/>
      <c r="C39" s="561" t="s">
        <v>16</v>
      </c>
      <c r="D39" s="553">
        <v>163.80000000000001</v>
      </c>
      <c r="E39" s="553">
        <v>0</v>
      </c>
      <c r="F39" s="553">
        <f t="shared" si="3"/>
        <v>163.80000000000001</v>
      </c>
      <c r="G39" s="562">
        <v>790.71</v>
      </c>
      <c r="H39" s="562">
        <v>790.71</v>
      </c>
      <c r="I39" s="553">
        <f t="shared" si="2"/>
        <v>-626.91000000000008</v>
      </c>
    </row>
    <row r="40" spans="2:9">
      <c r="B40" s="560"/>
      <c r="C40" s="561" t="s">
        <v>17</v>
      </c>
      <c r="D40" s="553">
        <v>0</v>
      </c>
      <c r="E40" s="553">
        <v>0</v>
      </c>
      <c r="F40" s="553">
        <f t="shared" si="3"/>
        <v>0</v>
      </c>
      <c r="G40" s="553">
        <v>0</v>
      </c>
      <c r="H40" s="553">
        <v>0</v>
      </c>
      <c r="I40" s="553">
        <f t="shared" si="2"/>
        <v>0</v>
      </c>
    </row>
    <row r="41" spans="2:9">
      <c r="B41" s="560"/>
      <c r="C41" s="561" t="s">
        <v>18</v>
      </c>
      <c r="D41" s="553">
        <v>0</v>
      </c>
      <c r="E41" s="553">
        <v>0</v>
      </c>
      <c r="F41" s="553">
        <f t="shared" si="3"/>
        <v>0</v>
      </c>
      <c r="G41" s="553">
        <v>0</v>
      </c>
      <c r="H41" s="553">
        <v>0</v>
      </c>
      <c r="I41" s="553">
        <f t="shared" si="2"/>
        <v>0</v>
      </c>
    </row>
    <row r="42" spans="2:9">
      <c r="B42" s="560"/>
      <c r="C42" s="561" t="s">
        <v>19</v>
      </c>
      <c r="D42" s="553">
        <v>0</v>
      </c>
      <c r="E42" s="553">
        <v>0</v>
      </c>
      <c r="F42" s="553">
        <f t="shared" si="3"/>
        <v>0</v>
      </c>
      <c r="G42" s="553">
        <v>0</v>
      </c>
      <c r="H42" s="553">
        <v>0</v>
      </c>
      <c r="I42" s="553">
        <f t="shared" si="2"/>
        <v>0</v>
      </c>
    </row>
    <row r="43" spans="2:9">
      <c r="B43" s="560"/>
      <c r="C43" s="561" t="s">
        <v>20</v>
      </c>
      <c r="D43" s="553">
        <v>0</v>
      </c>
      <c r="E43" s="553">
        <v>0</v>
      </c>
      <c r="F43" s="553">
        <f t="shared" si="3"/>
        <v>0</v>
      </c>
      <c r="G43" s="553">
        <v>0</v>
      </c>
      <c r="H43" s="553">
        <v>0</v>
      </c>
      <c r="I43" s="553">
        <f t="shared" si="2"/>
        <v>0</v>
      </c>
    </row>
    <row r="44" spans="2:9">
      <c r="B44" s="560"/>
      <c r="C44" s="561" t="s">
        <v>409</v>
      </c>
      <c r="D44" s="553">
        <v>0</v>
      </c>
      <c r="E44" s="553">
        <v>0</v>
      </c>
      <c r="F44" s="553">
        <f t="shared" si="3"/>
        <v>0</v>
      </c>
      <c r="G44" s="553">
        <v>0</v>
      </c>
      <c r="H44" s="553">
        <v>0</v>
      </c>
      <c r="I44" s="553">
        <f t="shared" si="2"/>
        <v>0</v>
      </c>
    </row>
    <row r="45" spans="2:9">
      <c r="B45" s="560"/>
      <c r="C45" s="561" t="s">
        <v>23</v>
      </c>
      <c r="D45" s="553">
        <v>0</v>
      </c>
      <c r="E45" s="553">
        <v>0</v>
      </c>
      <c r="F45" s="553">
        <f t="shared" si="3"/>
        <v>0</v>
      </c>
      <c r="G45" s="553">
        <v>0</v>
      </c>
      <c r="H45" s="553">
        <v>0</v>
      </c>
      <c r="I45" s="553">
        <f t="shared" si="2"/>
        <v>0</v>
      </c>
    </row>
    <row r="46" spans="2:9">
      <c r="B46" s="560"/>
      <c r="C46" s="561" t="s">
        <v>24</v>
      </c>
      <c r="D46" s="553">
        <v>0</v>
      </c>
      <c r="E46" s="553">
        <v>0</v>
      </c>
      <c r="F46" s="553">
        <f t="shared" si="3"/>
        <v>0</v>
      </c>
      <c r="G46" s="553">
        <v>0</v>
      </c>
      <c r="H46" s="553">
        <v>0</v>
      </c>
      <c r="I46" s="553">
        <f t="shared" si="2"/>
        <v>0</v>
      </c>
    </row>
    <row r="47" spans="2:9">
      <c r="B47" s="560"/>
      <c r="C47" s="561" t="s">
        <v>25</v>
      </c>
      <c r="D47" s="553">
        <v>0</v>
      </c>
      <c r="E47" s="553">
        <v>0</v>
      </c>
      <c r="F47" s="553">
        <f t="shared" si="3"/>
        <v>0</v>
      </c>
      <c r="G47" s="553">
        <v>0</v>
      </c>
      <c r="H47" s="553">
        <v>0</v>
      </c>
      <c r="I47" s="553">
        <f t="shared" si="2"/>
        <v>0</v>
      </c>
    </row>
    <row r="48" spans="2:9">
      <c r="B48" s="852" t="s">
        <v>410</v>
      </c>
      <c r="C48" s="853"/>
      <c r="D48" s="555">
        <f>SUM(D49:D57)</f>
        <v>2242698.16</v>
      </c>
      <c r="E48" s="555">
        <f>SUM(E49:E57)</f>
        <v>1966823</v>
      </c>
      <c r="F48" s="555">
        <f t="shared" si="3"/>
        <v>4209521.16</v>
      </c>
      <c r="G48" s="555">
        <f t="shared" ref="G48:H48" si="8">SUM(G49:G57)</f>
        <v>1633517.22</v>
      </c>
      <c r="H48" s="555">
        <f t="shared" si="8"/>
        <v>1633517.22</v>
      </c>
      <c r="I48" s="555">
        <f t="shared" si="2"/>
        <v>2576003.9400000004</v>
      </c>
    </row>
    <row r="49" spans="2:9">
      <c r="B49" s="560"/>
      <c r="C49" s="561" t="s">
        <v>411</v>
      </c>
      <c r="D49" s="553"/>
      <c r="E49" s="553">
        <v>0</v>
      </c>
      <c r="F49" s="553">
        <f t="shared" si="3"/>
        <v>0</v>
      </c>
      <c r="G49" s="553">
        <v>415076.81</v>
      </c>
      <c r="H49" s="553">
        <v>415076.81</v>
      </c>
      <c r="I49" s="553">
        <f t="shared" si="2"/>
        <v>-415076.81</v>
      </c>
    </row>
    <row r="50" spans="2:9">
      <c r="B50" s="560"/>
      <c r="C50" s="561" t="s">
        <v>412</v>
      </c>
      <c r="D50" s="553">
        <v>0</v>
      </c>
      <c r="E50" s="553">
        <v>0</v>
      </c>
      <c r="F50" s="553">
        <f t="shared" si="3"/>
        <v>0</v>
      </c>
      <c r="G50" s="553">
        <v>0</v>
      </c>
      <c r="H50" s="553">
        <v>0</v>
      </c>
      <c r="I50" s="553">
        <f t="shared" si="2"/>
        <v>0</v>
      </c>
    </row>
    <row r="51" spans="2:9">
      <c r="B51" s="560"/>
      <c r="C51" s="561" t="s">
        <v>413</v>
      </c>
      <c r="D51" s="553">
        <v>0</v>
      </c>
      <c r="E51" s="553">
        <v>0</v>
      </c>
      <c r="F51" s="553">
        <f t="shared" si="3"/>
        <v>0</v>
      </c>
      <c r="G51" s="553">
        <v>0</v>
      </c>
      <c r="H51" s="553">
        <v>0</v>
      </c>
      <c r="I51" s="553">
        <f t="shared" si="2"/>
        <v>0</v>
      </c>
    </row>
    <row r="52" spans="2:9">
      <c r="B52" s="560"/>
      <c r="C52" s="561" t="s">
        <v>414</v>
      </c>
      <c r="D52" s="553">
        <v>0</v>
      </c>
      <c r="E52" s="553">
        <v>0</v>
      </c>
      <c r="F52" s="553">
        <f t="shared" si="3"/>
        <v>0</v>
      </c>
      <c r="G52" s="553">
        <v>0</v>
      </c>
      <c r="H52" s="553">
        <v>0</v>
      </c>
      <c r="I52" s="553">
        <f t="shared" si="2"/>
        <v>0</v>
      </c>
    </row>
    <row r="53" spans="2:9">
      <c r="B53" s="560"/>
      <c r="C53" s="561" t="s">
        <v>415</v>
      </c>
      <c r="D53" s="553">
        <v>0</v>
      </c>
      <c r="E53" s="553">
        <v>0</v>
      </c>
      <c r="F53" s="553">
        <f t="shared" si="3"/>
        <v>0</v>
      </c>
      <c r="G53" s="553"/>
      <c r="H53" s="553">
        <v>0</v>
      </c>
      <c r="I53" s="553">
        <f t="shared" si="2"/>
        <v>0</v>
      </c>
    </row>
    <row r="54" spans="2:9">
      <c r="B54" s="560"/>
      <c r="C54" s="561" t="s">
        <v>416</v>
      </c>
      <c r="D54" s="553">
        <v>50000</v>
      </c>
      <c r="E54" s="553">
        <v>1966823</v>
      </c>
      <c r="F54" s="553">
        <f t="shared" si="3"/>
        <v>2016823</v>
      </c>
      <c r="G54" s="553">
        <v>1218440.4099999999</v>
      </c>
      <c r="H54" s="553">
        <v>1218440.4099999999</v>
      </c>
      <c r="I54" s="553">
        <f t="shared" si="2"/>
        <v>798382.59000000008</v>
      </c>
    </row>
    <row r="55" spans="2:9">
      <c r="B55" s="560"/>
      <c r="C55" s="561" t="s">
        <v>417</v>
      </c>
      <c r="D55" s="553">
        <v>0</v>
      </c>
      <c r="E55" s="553">
        <v>0</v>
      </c>
      <c r="F55" s="553">
        <f t="shared" si="3"/>
        <v>0</v>
      </c>
      <c r="G55" s="553">
        <v>0</v>
      </c>
      <c r="H55" s="553">
        <v>0</v>
      </c>
      <c r="I55" s="553">
        <f t="shared" si="2"/>
        <v>0</v>
      </c>
    </row>
    <row r="56" spans="2:9">
      <c r="B56" s="560"/>
      <c r="C56" s="561" t="s">
        <v>418</v>
      </c>
      <c r="D56" s="553">
        <v>2192698.16</v>
      </c>
      <c r="E56" s="553">
        <v>0</v>
      </c>
      <c r="F56" s="553">
        <f t="shared" si="3"/>
        <v>2192698.16</v>
      </c>
      <c r="G56" s="553"/>
      <c r="H56" s="553"/>
      <c r="I56" s="553">
        <f t="shared" si="2"/>
        <v>2192698.16</v>
      </c>
    </row>
    <row r="57" spans="2:9">
      <c r="B57" s="560"/>
      <c r="C57" s="561" t="s">
        <v>86</v>
      </c>
      <c r="D57" s="553"/>
      <c r="E57" s="553">
        <v>0</v>
      </c>
      <c r="F57" s="553">
        <f t="shared" si="3"/>
        <v>0</v>
      </c>
      <c r="G57" s="553"/>
      <c r="H57" s="553"/>
      <c r="I57" s="553">
        <f t="shared" si="2"/>
        <v>0</v>
      </c>
    </row>
    <row r="58" spans="2:9">
      <c r="B58" s="852" t="s">
        <v>47</v>
      </c>
      <c r="C58" s="853"/>
      <c r="D58" s="555">
        <f>SUM(D59:D61)</f>
        <v>0</v>
      </c>
      <c r="E58" s="555">
        <f>SUM(E59:E61)</f>
        <v>0</v>
      </c>
      <c r="F58" s="555">
        <f t="shared" si="3"/>
        <v>0</v>
      </c>
      <c r="G58" s="555">
        <f t="shared" ref="G58:H58" si="9">SUM(G59:G61)</f>
        <v>0</v>
      </c>
      <c r="H58" s="555">
        <f t="shared" si="9"/>
        <v>0</v>
      </c>
      <c r="I58" s="555">
        <f t="shared" si="2"/>
        <v>0</v>
      </c>
    </row>
    <row r="59" spans="2:9">
      <c r="B59" s="560"/>
      <c r="C59" s="561" t="s">
        <v>419</v>
      </c>
      <c r="D59" s="553">
        <v>0</v>
      </c>
      <c r="E59" s="553"/>
      <c r="F59" s="553">
        <f t="shared" si="3"/>
        <v>0</v>
      </c>
      <c r="G59" s="553"/>
      <c r="H59" s="553"/>
      <c r="I59" s="553">
        <f t="shared" si="2"/>
        <v>0</v>
      </c>
    </row>
    <row r="60" spans="2:9">
      <c r="B60" s="560"/>
      <c r="C60" s="561" t="s">
        <v>420</v>
      </c>
      <c r="D60" s="553">
        <v>0</v>
      </c>
      <c r="E60" s="553"/>
      <c r="F60" s="553">
        <f t="shared" si="3"/>
        <v>0</v>
      </c>
      <c r="G60" s="553"/>
      <c r="H60" s="553"/>
      <c r="I60" s="553">
        <f t="shared" si="2"/>
        <v>0</v>
      </c>
    </row>
    <row r="61" spans="2:9">
      <c r="B61" s="560"/>
      <c r="C61" s="561" t="s">
        <v>421</v>
      </c>
      <c r="D61" s="553">
        <v>0</v>
      </c>
      <c r="E61" s="553"/>
      <c r="F61" s="553">
        <f t="shared" si="3"/>
        <v>0</v>
      </c>
      <c r="G61" s="553"/>
      <c r="H61" s="553"/>
      <c r="I61" s="553">
        <f t="shared" si="2"/>
        <v>0</v>
      </c>
    </row>
    <row r="62" spans="2:9">
      <c r="B62" s="852" t="s">
        <v>422</v>
      </c>
      <c r="C62" s="853"/>
      <c r="D62" s="555">
        <v>0</v>
      </c>
      <c r="E62" s="555">
        <f>SUM(E63:E69)</f>
        <v>0</v>
      </c>
      <c r="F62" s="555">
        <f t="shared" si="3"/>
        <v>0</v>
      </c>
      <c r="G62" s="555">
        <f t="shared" ref="G62:H62" si="10">SUM(G63:G69)</f>
        <v>0</v>
      </c>
      <c r="H62" s="555">
        <f t="shared" si="10"/>
        <v>0</v>
      </c>
      <c r="I62" s="555">
        <f t="shared" si="2"/>
        <v>0</v>
      </c>
    </row>
    <row r="63" spans="2:9">
      <c r="B63" s="560"/>
      <c r="C63" s="561" t="s">
        <v>423</v>
      </c>
      <c r="D63" s="553">
        <v>0</v>
      </c>
      <c r="E63" s="553"/>
      <c r="F63" s="553">
        <f t="shared" si="3"/>
        <v>0</v>
      </c>
      <c r="G63" s="553"/>
      <c r="H63" s="553"/>
      <c r="I63" s="553">
        <f t="shared" si="2"/>
        <v>0</v>
      </c>
    </row>
    <row r="64" spans="2:9">
      <c r="B64" s="560"/>
      <c r="C64" s="561" t="s">
        <v>424</v>
      </c>
      <c r="D64" s="553">
        <v>0</v>
      </c>
      <c r="E64" s="553"/>
      <c r="F64" s="553">
        <f t="shared" si="3"/>
        <v>0</v>
      </c>
      <c r="G64" s="553"/>
      <c r="H64" s="553"/>
      <c r="I64" s="553">
        <f t="shared" si="2"/>
        <v>0</v>
      </c>
    </row>
    <row r="65" spans="2:9">
      <c r="B65" s="560"/>
      <c r="C65" s="561" t="s">
        <v>425</v>
      </c>
      <c r="D65" s="553">
        <v>0</v>
      </c>
      <c r="E65" s="553"/>
      <c r="F65" s="553">
        <f t="shared" si="3"/>
        <v>0</v>
      </c>
      <c r="G65" s="553"/>
      <c r="H65" s="553"/>
      <c r="I65" s="553">
        <f t="shared" si="2"/>
        <v>0</v>
      </c>
    </row>
    <row r="66" spans="2:9">
      <c r="B66" s="560"/>
      <c r="C66" s="561" t="s">
        <v>426</v>
      </c>
      <c r="D66" s="553">
        <v>0</v>
      </c>
      <c r="E66" s="553"/>
      <c r="F66" s="553">
        <f t="shared" si="3"/>
        <v>0</v>
      </c>
      <c r="G66" s="553"/>
      <c r="H66" s="553"/>
      <c r="I66" s="553">
        <f t="shared" si="2"/>
        <v>0</v>
      </c>
    </row>
    <row r="67" spans="2:9">
      <c r="B67" s="560"/>
      <c r="C67" s="561" t="s">
        <v>427</v>
      </c>
      <c r="D67" s="553">
        <v>0</v>
      </c>
      <c r="E67" s="553"/>
      <c r="F67" s="553">
        <f t="shared" si="3"/>
        <v>0</v>
      </c>
      <c r="G67" s="553"/>
      <c r="H67" s="553"/>
      <c r="I67" s="553">
        <f t="shared" si="2"/>
        <v>0</v>
      </c>
    </row>
    <row r="68" spans="2:9">
      <c r="B68" s="560"/>
      <c r="C68" s="561" t="s">
        <v>428</v>
      </c>
      <c r="D68" s="553">
        <v>0</v>
      </c>
      <c r="E68" s="553"/>
      <c r="F68" s="553">
        <f t="shared" si="3"/>
        <v>0</v>
      </c>
      <c r="G68" s="553"/>
      <c r="H68" s="553"/>
      <c r="I68" s="553">
        <f t="shared" si="2"/>
        <v>0</v>
      </c>
    </row>
    <row r="69" spans="2:9">
      <c r="B69" s="560"/>
      <c r="C69" s="561" t="s">
        <v>429</v>
      </c>
      <c r="D69" s="553">
        <v>0</v>
      </c>
      <c r="E69" s="553"/>
      <c r="F69" s="553">
        <f t="shared" si="3"/>
        <v>0</v>
      </c>
      <c r="G69" s="553"/>
      <c r="H69" s="553"/>
      <c r="I69" s="553">
        <f t="shared" si="2"/>
        <v>0</v>
      </c>
    </row>
    <row r="70" spans="2:9">
      <c r="B70" s="854" t="s">
        <v>22</v>
      </c>
      <c r="C70" s="795"/>
      <c r="D70" s="555">
        <f>SUM(D71:D73)</f>
        <v>0</v>
      </c>
      <c r="E70" s="555">
        <f>SUM(E71:E73)</f>
        <v>0</v>
      </c>
      <c r="F70" s="555">
        <f t="shared" si="3"/>
        <v>0</v>
      </c>
      <c r="G70" s="555">
        <f t="shared" ref="G70:H70" si="11">SUM(G71:G73)</f>
        <v>0</v>
      </c>
      <c r="H70" s="555">
        <f t="shared" si="11"/>
        <v>0</v>
      </c>
      <c r="I70" s="555">
        <f t="shared" si="2"/>
        <v>0</v>
      </c>
    </row>
    <row r="71" spans="2:9">
      <c r="B71" s="560"/>
      <c r="C71" s="561" t="s">
        <v>29</v>
      </c>
      <c r="D71" s="553">
        <v>0</v>
      </c>
      <c r="E71" s="553"/>
      <c r="F71" s="553">
        <f t="shared" si="3"/>
        <v>0</v>
      </c>
      <c r="G71" s="553"/>
      <c r="H71" s="553"/>
      <c r="I71" s="553">
        <f t="shared" si="2"/>
        <v>0</v>
      </c>
    </row>
    <row r="72" spans="2:9">
      <c r="B72" s="560"/>
      <c r="C72" s="561" t="s">
        <v>31</v>
      </c>
      <c r="D72" s="553">
        <v>0</v>
      </c>
      <c r="E72" s="553"/>
      <c r="F72" s="553">
        <f t="shared" si="3"/>
        <v>0</v>
      </c>
      <c r="G72" s="553"/>
      <c r="H72" s="553"/>
      <c r="I72" s="553">
        <f t="shared" si="2"/>
        <v>0</v>
      </c>
    </row>
    <row r="73" spans="2:9">
      <c r="B73" s="560"/>
      <c r="C73" s="561" t="s">
        <v>33</v>
      </c>
      <c r="D73" s="553"/>
      <c r="E73" s="553"/>
      <c r="F73" s="553">
        <f t="shared" si="3"/>
        <v>0</v>
      </c>
      <c r="G73" s="553"/>
      <c r="H73" s="553"/>
      <c r="I73" s="553">
        <f t="shared" si="2"/>
        <v>0</v>
      </c>
    </row>
    <row r="74" spans="2:9">
      <c r="B74" s="852" t="s">
        <v>430</v>
      </c>
      <c r="C74" s="853"/>
      <c r="D74" s="555">
        <f>SUM(D75:D81)</f>
        <v>0</v>
      </c>
      <c r="E74" s="555">
        <f t="shared" ref="E74" si="12">SUM(E75:E81)</f>
        <v>0</v>
      </c>
      <c r="F74" s="555">
        <f t="shared" si="3"/>
        <v>0</v>
      </c>
      <c r="G74" s="555">
        <f t="shared" ref="G74:H74" si="13">SUM(G75:G81)</f>
        <v>0</v>
      </c>
      <c r="H74" s="555">
        <f t="shared" si="13"/>
        <v>0</v>
      </c>
      <c r="I74" s="555">
        <f t="shared" si="2"/>
        <v>0</v>
      </c>
    </row>
    <row r="75" spans="2:9">
      <c r="B75" s="560"/>
      <c r="C75" s="561" t="s">
        <v>431</v>
      </c>
      <c r="D75" s="553"/>
      <c r="E75" s="553"/>
      <c r="F75" s="553">
        <f t="shared" si="3"/>
        <v>0</v>
      </c>
      <c r="G75" s="553"/>
      <c r="H75" s="553"/>
      <c r="I75" s="553">
        <f t="shared" ref="I75:I81" si="14">+F75-G75</f>
        <v>0</v>
      </c>
    </row>
    <row r="76" spans="2:9">
      <c r="B76" s="560"/>
      <c r="C76" s="561" t="s">
        <v>37</v>
      </c>
      <c r="D76" s="553"/>
      <c r="E76" s="553"/>
      <c r="F76" s="553">
        <f t="shared" si="3"/>
        <v>0</v>
      </c>
      <c r="G76" s="553"/>
      <c r="H76" s="553"/>
      <c r="I76" s="553">
        <f t="shared" si="14"/>
        <v>0</v>
      </c>
    </row>
    <row r="77" spans="2:9">
      <c r="B77" s="560"/>
      <c r="C77" s="561" t="s">
        <v>38</v>
      </c>
      <c r="D77" s="553"/>
      <c r="E77" s="553"/>
      <c r="F77" s="553">
        <f t="shared" si="3"/>
        <v>0</v>
      </c>
      <c r="G77" s="553"/>
      <c r="H77" s="553"/>
      <c r="I77" s="553">
        <f t="shared" si="14"/>
        <v>0</v>
      </c>
    </row>
    <row r="78" spans="2:9">
      <c r="B78" s="560"/>
      <c r="C78" s="561" t="s">
        <v>39</v>
      </c>
      <c r="D78" s="553"/>
      <c r="E78" s="553"/>
      <c r="F78" s="553">
        <f t="shared" si="3"/>
        <v>0</v>
      </c>
      <c r="G78" s="553"/>
      <c r="H78" s="553"/>
      <c r="I78" s="553">
        <f t="shared" si="14"/>
        <v>0</v>
      </c>
    </row>
    <row r="79" spans="2:9">
      <c r="B79" s="560"/>
      <c r="C79" s="561" t="s">
        <v>40</v>
      </c>
      <c r="D79" s="553"/>
      <c r="E79" s="553"/>
      <c r="F79" s="553">
        <f t="shared" si="3"/>
        <v>0</v>
      </c>
      <c r="G79" s="553"/>
      <c r="H79" s="553"/>
      <c r="I79" s="553">
        <f t="shared" si="14"/>
        <v>0</v>
      </c>
    </row>
    <row r="80" spans="2:9">
      <c r="B80" s="560"/>
      <c r="C80" s="561" t="s">
        <v>41</v>
      </c>
      <c r="D80" s="553"/>
      <c r="E80" s="553"/>
      <c r="F80" s="553">
        <f t="shared" si="3"/>
        <v>0</v>
      </c>
      <c r="G80" s="553"/>
      <c r="H80" s="553"/>
      <c r="I80" s="553">
        <f t="shared" si="14"/>
        <v>0</v>
      </c>
    </row>
    <row r="81" spans="1:10">
      <c r="B81" s="560"/>
      <c r="C81" s="561" t="s">
        <v>432</v>
      </c>
      <c r="D81" s="553"/>
      <c r="E81" s="553"/>
      <c r="F81" s="553">
        <f t="shared" si="3"/>
        <v>0</v>
      </c>
      <c r="G81" s="553"/>
      <c r="H81" s="553"/>
      <c r="I81" s="553">
        <f t="shared" si="14"/>
        <v>0</v>
      </c>
    </row>
    <row r="82" spans="1:10" s="567" customFormat="1">
      <c r="A82" s="563"/>
      <c r="B82" s="564"/>
      <c r="C82" s="565" t="s">
        <v>376</v>
      </c>
      <c r="D82" s="566">
        <f>+D10+D18+D28+D38+D48+D58+D62+D70+D74</f>
        <v>8765431.5500000007</v>
      </c>
      <c r="E82" s="566">
        <f t="shared" ref="E82:I82" si="15">+E10+E18+E28+E38+E48+E58+E62+E70+E74</f>
        <v>1966823</v>
      </c>
      <c r="F82" s="566">
        <f t="shared" si="15"/>
        <v>10732254.550000001</v>
      </c>
      <c r="G82" s="566">
        <f>+G10+G18+G28+G38+G48+G58+G62+G70+G74</f>
        <v>8867388.3499999996</v>
      </c>
      <c r="H82" s="566">
        <f t="shared" si="15"/>
        <v>8867388.3499999996</v>
      </c>
      <c r="I82" s="566">
        <f t="shared" si="15"/>
        <v>1864866.2000000002</v>
      </c>
      <c r="J82" s="563"/>
    </row>
    <row r="84" spans="1:10" ht="15.6">
      <c r="D84" s="569" t="str">
        <f>IF(CAdmon!D22=COG!D82," ","ERROR")</f>
        <v xml:space="preserve"> </v>
      </c>
      <c r="E84" s="554"/>
      <c r="F84" s="569" t="str">
        <f>IF(CAdmon!F22=COG!F82," ","ERROR")</f>
        <v xml:space="preserve"> </v>
      </c>
      <c r="G84" s="569" t="str">
        <f>IF(CAdmon!G22=COG!G82," ","ERROR")</f>
        <v>ERROR</v>
      </c>
      <c r="H84" s="569" t="str">
        <f>IF(CAdmon!H22=COG!H82," ","ERROR")</f>
        <v>ERROR</v>
      </c>
      <c r="I84" s="569" t="str">
        <f>IF(CAdmon!I22=COG!I82," ","ERROR")</f>
        <v>ERROR</v>
      </c>
    </row>
  </sheetData>
  <mergeCells count="17">
    <mergeCell ref="B7:C9"/>
    <mergeCell ref="D7:H7"/>
    <mergeCell ref="I7:I8"/>
    <mergeCell ref="B1:I1"/>
    <mergeCell ref="B2:I2"/>
    <mergeCell ref="B3:I3"/>
    <mergeCell ref="B4:I4"/>
    <mergeCell ref="B5:I5"/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</mergeCells>
  <pageMargins left="0.7" right="0.7" top="0.75" bottom="0.75" header="0.3" footer="0.3"/>
  <pageSetup scale="84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70C0"/>
    <pageSetUpPr fitToPage="1"/>
  </sheetPr>
  <dimension ref="A1:K50"/>
  <sheetViews>
    <sheetView topLeftCell="B25" workbookViewId="0">
      <selection activeCell="H52" sqref="H52"/>
    </sheetView>
  </sheetViews>
  <sheetFormatPr baseColWidth="10" defaultColWidth="10.77734375" defaultRowHeight="14.4"/>
  <cols>
    <col min="1" max="1" width="1.6640625" style="231" customWidth="1"/>
    <col min="2" max="2" width="4.5546875" style="274" customWidth="1"/>
    <col min="3" max="3" width="60.21875" style="229" customWidth="1"/>
    <col min="4" max="9" width="12.6640625" style="229" customWidth="1"/>
    <col min="10" max="10" width="3.21875" style="231" customWidth="1"/>
  </cols>
  <sheetData>
    <row r="1" spans="1:10" s="231" customFormat="1" ht="8.25" customHeight="1">
      <c r="B1" s="208"/>
      <c r="C1" s="208"/>
      <c r="D1" s="208"/>
      <c r="E1" s="208"/>
      <c r="F1" s="208"/>
      <c r="G1" s="208"/>
      <c r="H1" s="208"/>
      <c r="I1" s="208"/>
    </row>
    <row r="2" spans="1:10">
      <c r="B2" s="808" t="s">
        <v>610</v>
      </c>
      <c r="C2" s="809"/>
      <c r="D2" s="809"/>
      <c r="E2" s="809"/>
      <c r="F2" s="809"/>
      <c r="G2" s="809"/>
      <c r="H2" s="809"/>
      <c r="I2" s="810"/>
    </row>
    <row r="3" spans="1:10">
      <c r="B3" s="811" t="s">
        <v>377</v>
      </c>
      <c r="C3" s="812"/>
      <c r="D3" s="812"/>
      <c r="E3" s="812"/>
      <c r="F3" s="812"/>
      <c r="G3" s="812"/>
      <c r="H3" s="812"/>
      <c r="I3" s="813"/>
    </row>
    <row r="4" spans="1:10">
      <c r="B4" s="811" t="s">
        <v>367</v>
      </c>
      <c r="C4" s="812"/>
      <c r="D4" s="812"/>
      <c r="E4" s="812"/>
      <c r="F4" s="812"/>
      <c r="G4" s="812"/>
      <c r="H4" s="812"/>
      <c r="I4" s="813"/>
    </row>
    <row r="5" spans="1:10">
      <c r="B5" s="811" t="s">
        <v>433</v>
      </c>
      <c r="C5" s="812"/>
      <c r="D5" s="812"/>
      <c r="E5" s="812"/>
      <c r="F5" s="812"/>
      <c r="G5" s="812"/>
      <c r="H5" s="812"/>
      <c r="I5" s="813"/>
    </row>
    <row r="6" spans="1:10">
      <c r="B6" s="814" t="s">
        <v>612</v>
      </c>
      <c r="C6" s="815"/>
      <c r="D6" s="815"/>
      <c r="E6" s="815"/>
      <c r="F6" s="815"/>
      <c r="G6" s="815"/>
      <c r="H6" s="815"/>
      <c r="I6" s="816"/>
    </row>
    <row r="7" spans="1:10" s="231" customFormat="1" ht="9" customHeight="1">
      <c r="B7" s="208"/>
      <c r="C7" s="208"/>
      <c r="D7" s="208"/>
      <c r="E7" s="208"/>
      <c r="F7" s="208"/>
      <c r="G7" s="208"/>
      <c r="H7" s="208"/>
      <c r="I7" s="208"/>
    </row>
    <row r="8" spans="1:10">
      <c r="B8" s="844" t="s">
        <v>3</v>
      </c>
      <c r="C8" s="844"/>
      <c r="D8" s="845" t="s">
        <v>369</v>
      </c>
      <c r="E8" s="845"/>
      <c r="F8" s="845"/>
      <c r="G8" s="845"/>
      <c r="H8" s="845"/>
      <c r="I8" s="845" t="s">
        <v>370</v>
      </c>
    </row>
    <row r="9" spans="1:10" ht="20.399999999999999">
      <c r="B9" s="844"/>
      <c r="C9" s="844"/>
      <c r="D9" s="232" t="s">
        <v>371</v>
      </c>
      <c r="E9" s="232" t="s">
        <v>372</v>
      </c>
      <c r="F9" s="232" t="s">
        <v>345</v>
      </c>
      <c r="G9" s="232" t="s">
        <v>346</v>
      </c>
      <c r="H9" s="232" t="s">
        <v>373</v>
      </c>
      <c r="I9" s="845"/>
    </row>
    <row r="10" spans="1:10">
      <c r="B10" s="844"/>
      <c r="C10" s="844"/>
      <c r="D10" s="232">
        <v>1</v>
      </c>
      <c r="E10" s="232">
        <v>2</v>
      </c>
      <c r="F10" s="232" t="s">
        <v>374</v>
      </c>
      <c r="G10" s="232">
        <v>4</v>
      </c>
      <c r="H10" s="232">
        <v>5</v>
      </c>
      <c r="I10" s="232" t="s">
        <v>375</v>
      </c>
    </row>
    <row r="11" spans="1:10" ht="3" customHeight="1">
      <c r="B11" s="257"/>
      <c r="C11" s="246"/>
      <c r="D11" s="247"/>
      <c r="E11" s="247"/>
      <c r="F11" s="247"/>
      <c r="G11" s="247"/>
      <c r="H11" s="247"/>
      <c r="I11" s="247"/>
    </row>
    <row r="12" spans="1:10" s="260" customFormat="1">
      <c r="A12" s="258"/>
      <c r="B12" s="866" t="s">
        <v>434</v>
      </c>
      <c r="C12" s="867"/>
      <c r="D12" s="259">
        <f>SUM(D13:D20)</f>
        <v>0</v>
      </c>
      <c r="E12" s="259">
        <f t="shared" ref="E12:I12" si="0">SUM(E13:E20)</f>
        <v>0</v>
      </c>
      <c r="F12" s="259">
        <f t="shared" si="0"/>
        <v>0</v>
      </c>
      <c r="G12" s="259">
        <f t="shared" si="0"/>
        <v>0</v>
      </c>
      <c r="H12" s="259">
        <f t="shared" si="0"/>
        <v>0</v>
      </c>
      <c r="I12" s="259">
        <f t="shared" si="0"/>
        <v>0</v>
      </c>
      <c r="J12" s="258"/>
    </row>
    <row r="13" spans="1:10" s="260" customFormat="1">
      <c r="A13" s="258"/>
      <c r="B13" s="261"/>
      <c r="C13" s="262" t="s">
        <v>435</v>
      </c>
      <c r="D13" s="238"/>
      <c r="E13" s="238"/>
      <c r="F13" s="238">
        <f>+D13+E13</f>
        <v>0</v>
      </c>
      <c r="G13" s="238"/>
      <c r="H13" s="238"/>
      <c r="I13" s="238">
        <f>+F13-G13</f>
        <v>0</v>
      </c>
      <c r="J13" s="258"/>
    </row>
    <row r="14" spans="1:10" s="260" customFormat="1">
      <c r="A14" s="258"/>
      <c r="B14" s="261"/>
      <c r="C14" s="262" t="s">
        <v>436</v>
      </c>
      <c r="D14" s="238"/>
      <c r="E14" s="238"/>
      <c r="F14" s="238">
        <f t="shared" ref="F14:F20" si="1">+D14+E14</f>
        <v>0</v>
      </c>
      <c r="G14" s="238"/>
      <c r="H14" s="238"/>
      <c r="I14" s="238">
        <f t="shared" ref="I14:I20" si="2">+F14-G14</f>
        <v>0</v>
      </c>
      <c r="J14" s="258"/>
    </row>
    <row r="15" spans="1:10" s="260" customFormat="1">
      <c r="A15" s="258"/>
      <c r="B15" s="261"/>
      <c r="C15" s="262" t="s">
        <v>437</v>
      </c>
      <c r="D15" s="238"/>
      <c r="E15" s="238"/>
      <c r="F15" s="238">
        <f t="shared" si="1"/>
        <v>0</v>
      </c>
      <c r="G15" s="238"/>
      <c r="H15" s="238"/>
      <c r="I15" s="238">
        <f t="shared" si="2"/>
        <v>0</v>
      </c>
      <c r="J15" s="258"/>
    </row>
    <row r="16" spans="1:10" s="260" customFormat="1">
      <c r="A16" s="258"/>
      <c r="B16" s="261"/>
      <c r="C16" s="262" t="s">
        <v>438</v>
      </c>
      <c r="D16" s="238"/>
      <c r="E16" s="238"/>
      <c r="F16" s="238">
        <f t="shared" si="1"/>
        <v>0</v>
      </c>
      <c r="G16" s="238"/>
      <c r="H16" s="238"/>
      <c r="I16" s="238">
        <f t="shared" si="2"/>
        <v>0</v>
      </c>
      <c r="J16" s="258"/>
    </row>
    <row r="17" spans="1:11" s="260" customFormat="1">
      <c r="A17" s="258"/>
      <c r="B17" s="261"/>
      <c r="C17" s="262" t="s">
        <v>439</v>
      </c>
      <c r="D17" s="238"/>
      <c r="E17" s="238"/>
      <c r="F17" s="238">
        <f t="shared" si="1"/>
        <v>0</v>
      </c>
      <c r="G17" s="238"/>
      <c r="H17" s="238"/>
      <c r="I17" s="238">
        <f t="shared" si="2"/>
        <v>0</v>
      </c>
      <c r="J17" s="258"/>
    </row>
    <row r="18" spans="1:11" s="260" customFormat="1">
      <c r="A18" s="258"/>
      <c r="B18" s="261"/>
      <c r="C18" s="262" t="s">
        <v>440</v>
      </c>
      <c r="D18" s="238"/>
      <c r="E18" s="238"/>
      <c r="F18" s="238">
        <f t="shared" si="1"/>
        <v>0</v>
      </c>
      <c r="G18" s="238"/>
      <c r="H18" s="238"/>
      <c r="I18" s="238">
        <f t="shared" si="2"/>
        <v>0</v>
      </c>
      <c r="J18" s="258"/>
    </row>
    <row r="19" spans="1:11" s="260" customFormat="1">
      <c r="A19" s="258"/>
      <c r="B19" s="261"/>
      <c r="C19" s="262" t="s">
        <v>441</v>
      </c>
      <c r="D19" s="238"/>
      <c r="E19" s="238"/>
      <c r="F19" s="238">
        <f t="shared" si="1"/>
        <v>0</v>
      </c>
      <c r="G19" s="238"/>
      <c r="H19" s="238"/>
      <c r="I19" s="238">
        <f t="shared" si="2"/>
        <v>0</v>
      </c>
      <c r="J19" s="258"/>
    </row>
    <row r="20" spans="1:11" s="260" customFormat="1">
      <c r="A20" s="258"/>
      <c r="B20" s="261"/>
      <c r="C20" s="262" t="s">
        <v>408</v>
      </c>
      <c r="D20" s="238"/>
      <c r="E20" s="238"/>
      <c r="F20" s="238">
        <f t="shared" si="1"/>
        <v>0</v>
      </c>
      <c r="G20" s="238"/>
      <c r="H20" s="238"/>
      <c r="I20" s="238">
        <f t="shared" si="2"/>
        <v>0</v>
      </c>
      <c r="J20" s="258"/>
    </row>
    <row r="21" spans="1:11" s="260" customFormat="1">
      <c r="A21" s="258"/>
      <c r="B21" s="261"/>
      <c r="C21" s="262"/>
      <c r="D21" s="554"/>
      <c r="E21" s="554"/>
      <c r="F21" s="554"/>
      <c r="G21" s="554"/>
      <c r="H21" s="554"/>
      <c r="I21" s="554"/>
      <c r="J21" s="586"/>
      <c r="K21" s="587"/>
    </row>
    <row r="22" spans="1:11" s="264" customFormat="1">
      <c r="A22" s="263"/>
      <c r="B22" s="866" t="s">
        <v>442</v>
      </c>
      <c r="C22" s="867"/>
      <c r="D22" s="588">
        <f>SUM(D23:D29)</f>
        <v>8765431.5500000007</v>
      </c>
      <c r="E22" s="588">
        <f t="shared" ref="E22" si="3">SUM(E23:E29)</f>
        <v>1966823</v>
      </c>
      <c r="F22" s="588">
        <f>+D22+E22</f>
        <v>10732254.550000001</v>
      </c>
      <c r="G22" s="588">
        <f t="shared" ref="G22:H22" si="4">SUM(G23:G29)</f>
        <v>9035438.1400000006</v>
      </c>
      <c r="H22" s="588">
        <f t="shared" si="4"/>
        <v>9035438.1400000006</v>
      </c>
      <c r="I22" s="588">
        <f>+F22-G22</f>
        <v>1696816.4100000001</v>
      </c>
      <c r="J22" s="589"/>
      <c r="K22" s="590"/>
    </row>
    <row r="23" spans="1:11" s="260" customFormat="1">
      <c r="A23" s="258"/>
      <c r="B23" s="261"/>
      <c r="C23" s="262" t="s">
        <v>443</v>
      </c>
      <c r="D23" s="591"/>
      <c r="E23" s="591"/>
      <c r="F23" s="554">
        <f t="shared" ref="F23:F29" si="5">+D23+E23</f>
        <v>0</v>
      </c>
      <c r="G23" s="591"/>
      <c r="H23" s="591"/>
      <c r="I23" s="554">
        <f t="shared" ref="I23:I29" si="6">+F23-G23</f>
        <v>0</v>
      </c>
      <c r="J23" s="586"/>
      <c r="K23" s="587"/>
    </row>
    <row r="24" spans="1:11" s="260" customFormat="1">
      <c r="A24" s="258"/>
      <c r="B24" s="261"/>
      <c r="C24" s="262" t="s">
        <v>444</v>
      </c>
      <c r="D24" s="591">
        <v>8765431.5500000007</v>
      </c>
      <c r="E24" s="554">
        <v>1966823</v>
      </c>
      <c r="F24" s="554">
        <f t="shared" si="5"/>
        <v>10732254.550000001</v>
      </c>
      <c r="G24" s="591">
        <v>9035438.1400000006</v>
      </c>
      <c r="H24" s="591">
        <v>9035438.1400000006</v>
      </c>
      <c r="I24" s="554">
        <f t="shared" si="6"/>
        <v>1696816.4100000001</v>
      </c>
      <c r="J24" s="586"/>
      <c r="K24" s="587"/>
    </row>
    <row r="25" spans="1:11" s="260" customFormat="1">
      <c r="A25" s="258"/>
      <c r="B25" s="261"/>
      <c r="C25" s="262" t="s">
        <v>445</v>
      </c>
      <c r="D25" s="591"/>
      <c r="E25" s="591"/>
      <c r="F25" s="554">
        <f t="shared" si="5"/>
        <v>0</v>
      </c>
      <c r="G25" s="591"/>
      <c r="H25" s="591"/>
      <c r="I25" s="554">
        <f t="shared" si="6"/>
        <v>0</v>
      </c>
      <c r="J25" s="586"/>
      <c r="K25" s="587"/>
    </row>
    <row r="26" spans="1:11" s="260" customFormat="1">
      <c r="A26" s="258"/>
      <c r="B26" s="261"/>
      <c r="C26" s="262" t="s">
        <v>446</v>
      </c>
      <c r="D26" s="265"/>
      <c r="E26" s="265"/>
      <c r="F26" s="238">
        <f t="shared" si="5"/>
        <v>0</v>
      </c>
      <c r="G26" s="265"/>
      <c r="H26" s="265"/>
      <c r="I26" s="238">
        <f t="shared" si="6"/>
        <v>0</v>
      </c>
      <c r="J26" s="258"/>
    </row>
    <row r="27" spans="1:11" s="260" customFormat="1">
      <c r="A27" s="258"/>
      <c r="B27" s="261"/>
      <c r="C27" s="262" t="s">
        <v>447</v>
      </c>
      <c r="D27" s="265"/>
      <c r="E27" s="265"/>
      <c r="F27" s="238">
        <f t="shared" si="5"/>
        <v>0</v>
      </c>
      <c r="G27" s="265"/>
      <c r="H27" s="265"/>
      <c r="I27" s="238">
        <f t="shared" si="6"/>
        <v>0</v>
      </c>
      <c r="J27" s="258"/>
    </row>
    <row r="28" spans="1:11" s="260" customFormat="1">
      <c r="A28" s="258"/>
      <c r="B28" s="261"/>
      <c r="C28" s="262" t="s">
        <v>448</v>
      </c>
      <c r="D28" s="265"/>
      <c r="E28" s="265"/>
      <c r="F28" s="238">
        <f t="shared" si="5"/>
        <v>0</v>
      </c>
      <c r="G28" s="265"/>
      <c r="H28" s="265"/>
      <c r="I28" s="238">
        <f t="shared" si="6"/>
        <v>0</v>
      </c>
      <c r="J28" s="258"/>
    </row>
    <row r="29" spans="1:11" s="260" customFormat="1">
      <c r="A29" s="258"/>
      <c r="B29" s="261"/>
      <c r="C29" s="262" t="s">
        <v>449</v>
      </c>
      <c r="D29" s="265"/>
      <c r="E29" s="265"/>
      <c r="F29" s="238">
        <f t="shared" si="5"/>
        <v>0</v>
      </c>
      <c r="G29" s="265"/>
      <c r="H29" s="265"/>
      <c r="I29" s="238">
        <f t="shared" si="6"/>
        <v>0</v>
      </c>
      <c r="J29" s="258"/>
    </row>
    <row r="30" spans="1:11" s="260" customFormat="1">
      <c r="A30" s="258"/>
      <c r="B30" s="261"/>
      <c r="C30" s="262"/>
      <c r="D30" s="265"/>
      <c r="E30" s="265"/>
      <c r="F30" s="265"/>
      <c r="G30" s="265"/>
      <c r="H30" s="265"/>
      <c r="I30" s="265"/>
      <c r="J30" s="258"/>
    </row>
    <row r="31" spans="1:11" s="264" customFormat="1">
      <c r="A31" s="263"/>
      <c r="B31" s="866" t="s">
        <v>450</v>
      </c>
      <c r="C31" s="867"/>
      <c r="D31" s="266">
        <f>SUM(D32:D40)</f>
        <v>0</v>
      </c>
      <c r="E31" s="266">
        <f>SUM(E32:E40)</f>
        <v>0</v>
      </c>
      <c r="F31" s="266">
        <f>+D31+E31</f>
        <v>0</v>
      </c>
      <c r="G31" s="266">
        <f>SUM(G32:G40)</f>
        <v>0</v>
      </c>
      <c r="H31" s="266">
        <f>SUM(H32:H40)</f>
        <v>0</v>
      </c>
      <c r="I31" s="266">
        <f>+F31-G31</f>
        <v>0</v>
      </c>
      <c r="J31" s="263"/>
    </row>
    <row r="32" spans="1:11" s="260" customFormat="1">
      <c r="A32" s="258"/>
      <c r="B32" s="261"/>
      <c r="C32" s="262" t="s">
        <v>451</v>
      </c>
      <c r="D32" s="265"/>
      <c r="E32" s="265"/>
      <c r="F32" s="265">
        <f t="shared" ref="F32:F40" si="7">+D32+E32</f>
        <v>0</v>
      </c>
      <c r="G32" s="265"/>
      <c r="H32" s="265"/>
      <c r="I32" s="265">
        <f t="shared" ref="I32:I40" si="8">+F32-G32</f>
        <v>0</v>
      </c>
      <c r="J32" s="258"/>
    </row>
    <row r="33" spans="1:10" s="260" customFormat="1">
      <c r="A33" s="258"/>
      <c r="B33" s="261"/>
      <c r="C33" s="262" t="s">
        <v>452</v>
      </c>
      <c r="D33" s="265"/>
      <c r="E33" s="265"/>
      <c r="F33" s="265">
        <f t="shared" si="7"/>
        <v>0</v>
      </c>
      <c r="G33" s="265"/>
      <c r="H33" s="265"/>
      <c r="I33" s="265">
        <f t="shared" si="8"/>
        <v>0</v>
      </c>
      <c r="J33" s="258"/>
    </row>
    <row r="34" spans="1:10" s="260" customFormat="1">
      <c r="A34" s="258"/>
      <c r="B34" s="261"/>
      <c r="C34" s="262" t="s">
        <v>453</v>
      </c>
      <c r="D34" s="265"/>
      <c r="E34" s="265"/>
      <c r="F34" s="265">
        <f t="shared" si="7"/>
        <v>0</v>
      </c>
      <c r="G34" s="265"/>
      <c r="H34" s="265"/>
      <c r="I34" s="265">
        <f t="shared" si="8"/>
        <v>0</v>
      </c>
      <c r="J34" s="258"/>
    </row>
    <row r="35" spans="1:10" s="260" customFormat="1">
      <c r="A35" s="258"/>
      <c r="B35" s="261"/>
      <c r="C35" s="262" t="s">
        <v>454</v>
      </c>
      <c r="D35" s="265"/>
      <c r="E35" s="265"/>
      <c r="F35" s="265">
        <f t="shared" si="7"/>
        <v>0</v>
      </c>
      <c r="G35" s="265"/>
      <c r="H35" s="265"/>
      <c r="I35" s="265">
        <f t="shared" si="8"/>
        <v>0</v>
      </c>
      <c r="J35" s="258"/>
    </row>
    <row r="36" spans="1:10" s="260" customFormat="1">
      <c r="A36" s="258"/>
      <c r="B36" s="261"/>
      <c r="C36" s="262" t="s">
        <v>455</v>
      </c>
      <c r="D36" s="265"/>
      <c r="E36" s="265"/>
      <c r="F36" s="265">
        <f t="shared" si="7"/>
        <v>0</v>
      </c>
      <c r="G36" s="265"/>
      <c r="H36" s="265"/>
      <c r="I36" s="265">
        <f t="shared" si="8"/>
        <v>0</v>
      </c>
      <c r="J36" s="258"/>
    </row>
    <row r="37" spans="1:10" s="260" customFormat="1">
      <c r="A37" s="258"/>
      <c r="B37" s="261"/>
      <c r="C37" s="262" t="s">
        <v>456</v>
      </c>
      <c r="D37" s="265"/>
      <c r="E37" s="265"/>
      <c r="F37" s="265">
        <f t="shared" si="7"/>
        <v>0</v>
      </c>
      <c r="G37" s="265"/>
      <c r="H37" s="265"/>
      <c r="I37" s="265">
        <f t="shared" si="8"/>
        <v>0</v>
      </c>
      <c r="J37" s="258"/>
    </row>
    <row r="38" spans="1:10" s="260" customFormat="1">
      <c r="A38" s="258"/>
      <c r="B38" s="261"/>
      <c r="C38" s="262" t="s">
        <v>457</v>
      </c>
      <c r="D38" s="265"/>
      <c r="E38" s="265"/>
      <c r="F38" s="265">
        <f t="shared" si="7"/>
        <v>0</v>
      </c>
      <c r="G38" s="265"/>
      <c r="H38" s="265"/>
      <c r="I38" s="265">
        <f t="shared" si="8"/>
        <v>0</v>
      </c>
      <c r="J38" s="258"/>
    </row>
    <row r="39" spans="1:10" s="260" customFormat="1">
      <c r="A39" s="258"/>
      <c r="B39" s="261"/>
      <c r="C39" s="262" t="s">
        <v>458</v>
      </c>
      <c r="D39" s="265"/>
      <c r="E39" s="265"/>
      <c r="F39" s="265">
        <f t="shared" si="7"/>
        <v>0</v>
      </c>
      <c r="G39" s="265"/>
      <c r="H39" s="265"/>
      <c r="I39" s="265">
        <f t="shared" si="8"/>
        <v>0</v>
      </c>
      <c r="J39" s="258"/>
    </row>
    <row r="40" spans="1:10" s="260" customFormat="1">
      <c r="A40" s="258"/>
      <c r="B40" s="261"/>
      <c r="C40" s="262" t="s">
        <v>459</v>
      </c>
      <c r="D40" s="265"/>
      <c r="E40" s="265"/>
      <c r="F40" s="265">
        <f t="shared" si="7"/>
        <v>0</v>
      </c>
      <c r="G40" s="265"/>
      <c r="H40" s="265"/>
      <c r="I40" s="265">
        <f t="shared" si="8"/>
        <v>0</v>
      </c>
      <c r="J40" s="258"/>
    </row>
    <row r="41" spans="1:10" s="260" customFormat="1">
      <c r="A41" s="258"/>
      <c r="B41" s="261"/>
      <c r="C41" s="262"/>
      <c r="D41" s="265"/>
      <c r="E41" s="265"/>
      <c r="F41" s="265"/>
      <c r="G41" s="265"/>
      <c r="H41" s="265"/>
      <c r="I41" s="265"/>
      <c r="J41" s="258"/>
    </row>
    <row r="42" spans="1:10" s="264" customFormat="1">
      <c r="A42" s="263"/>
      <c r="B42" s="866" t="s">
        <v>460</v>
      </c>
      <c r="C42" s="867"/>
      <c r="D42" s="266">
        <f>SUM(D43:D46)</f>
        <v>0</v>
      </c>
      <c r="E42" s="266">
        <f>SUM(E43:E46)</f>
        <v>0</v>
      </c>
      <c r="F42" s="266">
        <f>+D42+E42</f>
        <v>0</v>
      </c>
      <c r="G42" s="266">
        <f t="shared" ref="G42:H42" si="9">SUM(G43:G46)</f>
        <v>0</v>
      </c>
      <c r="H42" s="266">
        <f t="shared" si="9"/>
        <v>0</v>
      </c>
      <c r="I42" s="266">
        <f>+F42-G42</f>
        <v>0</v>
      </c>
      <c r="J42" s="263"/>
    </row>
    <row r="43" spans="1:10" s="260" customFormat="1">
      <c r="A43" s="258"/>
      <c r="B43" s="261"/>
      <c r="C43" s="262" t="s">
        <v>461</v>
      </c>
      <c r="D43" s="265"/>
      <c r="E43" s="265"/>
      <c r="F43" s="265">
        <f t="shared" ref="F43:F46" si="10">+D43+E43</f>
        <v>0</v>
      </c>
      <c r="G43" s="265"/>
      <c r="H43" s="265"/>
      <c r="I43" s="265">
        <f t="shared" ref="I43:I46" si="11">+F43-G43</f>
        <v>0</v>
      </c>
      <c r="J43" s="258"/>
    </row>
    <row r="44" spans="1:10" s="260" customFormat="1" ht="20.399999999999999">
      <c r="A44" s="258"/>
      <c r="B44" s="261"/>
      <c r="C44" s="262" t="s">
        <v>462</v>
      </c>
      <c r="D44" s="265"/>
      <c r="E44" s="265"/>
      <c r="F44" s="265">
        <f t="shared" si="10"/>
        <v>0</v>
      </c>
      <c r="G44" s="265"/>
      <c r="H44" s="265"/>
      <c r="I44" s="265">
        <f t="shared" si="11"/>
        <v>0</v>
      </c>
      <c r="J44" s="258"/>
    </row>
    <row r="45" spans="1:10" s="260" customFormat="1">
      <c r="A45" s="258"/>
      <c r="B45" s="261"/>
      <c r="C45" s="262" t="s">
        <v>463</v>
      </c>
      <c r="D45" s="265"/>
      <c r="E45" s="265"/>
      <c r="F45" s="265">
        <f t="shared" si="10"/>
        <v>0</v>
      </c>
      <c r="G45" s="265"/>
      <c r="H45" s="265"/>
      <c r="I45" s="265">
        <f t="shared" si="11"/>
        <v>0</v>
      </c>
      <c r="J45" s="258"/>
    </row>
    <row r="46" spans="1:10" s="260" customFormat="1">
      <c r="A46" s="258"/>
      <c r="B46" s="261"/>
      <c r="C46" s="262" t="s">
        <v>464</v>
      </c>
      <c r="D46" s="265"/>
      <c r="E46" s="265"/>
      <c r="F46" s="265">
        <f t="shared" si="10"/>
        <v>0</v>
      </c>
      <c r="G46" s="265"/>
      <c r="H46" s="265"/>
      <c r="I46" s="265">
        <f t="shared" si="11"/>
        <v>0</v>
      </c>
      <c r="J46" s="258"/>
    </row>
    <row r="47" spans="1:10" s="260" customFormat="1">
      <c r="A47" s="258"/>
      <c r="B47" s="267"/>
      <c r="C47" s="268"/>
      <c r="D47" s="269"/>
      <c r="E47" s="269"/>
      <c r="F47" s="269"/>
      <c r="G47" s="269"/>
      <c r="H47" s="269"/>
      <c r="I47" s="269"/>
      <c r="J47" s="258"/>
    </row>
    <row r="48" spans="1:10" s="264" customFormat="1" ht="24" customHeight="1">
      <c r="A48" s="263"/>
      <c r="B48" s="270"/>
      <c r="C48" s="271" t="s">
        <v>376</v>
      </c>
      <c r="D48" s="272">
        <f>+D12+D22+D31+D42</f>
        <v>8765431.5500000007</v>
      </c>
      <c r="E48" s="272">
        <f t="shared" ref="E48:I48" si="12">+E12+E22+E31+E42</f>
        <v>1966823</v>
      </c>
      <c r="F48" s="272">
        <f t="shared" si="12"/>
        <v>10732254.550000001</v>
      </c>
      <c r="G48" s="272">
        <f t="shared" si="12"/>
        <v>9035438.1400000006</v>
      </c>
      <c r="H48" s="272">
        <f t="shared" si="12"/>
        <v>9035438.1400000006</v>
      </c>
      <c r="I48" s="272">
        <f t="shared" si="12"/>
        <v>1696816.4100000001</v>
      </c>
      <c r="J48" s="263"/>
    </row>
    <row r="50" spans="4:9" ht="15.6">
      <c r="D50" s="273" t="str">
        <f>IF(D48=CAdmon!D22," ","ERROR")</f>
        <v xml:space="preserve"> </v>
      </c>
      <c r="E50" s="273" t="str">
        <f>IF(E48=CAdmon!E22," ","ERROR")</f>
        <v xml:space="preserve"> </v>
      </c>
      <c r="F50" s="273" t="str">
        <f>IF(F48=CAdmon!F22," ","ERROR")</f>
        <v xml:space="preserve"> </v>
      </c>
      <c r="G50" s="273" t="str">
        <f>IF(G48=CAdmon!G22," ","ERROR")</f>
        <v xml:space="preserve"> </v>
      </c>
      <c r="H50" s="273" t="str">
        <f>IF(H48=CAdmon!H22," ","ERROR")</f>
        <v xml:space="preserve"> </v>
      </c>
      <c r="I50" s="273" t="str">
        <f>IF(I48=CAdmon!I22," ","ERROR")</f>
        <v xml:space="preserve"> </v>
      </c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6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70C0"/>
  </sheetPr>
  <dimension ref="A1:J34"/>
  <sheetViews>
    <sheetView workbookViewId="0">
      <selection activeCell="F11" sqref="F10:G11"/>
    </sheetView>
  </sheetViews>
  <sheetFormatPr baseColWidth="10" defaultColWidth="11.44140625" defaultRowHeight="13.8"/>
  <cols>
    <col min="1" max="1" width="3" style="276" customWidth="1"/>
    <col min="2" max="2" width="18.5546875" style="276" customWidth="1"/>
    <col min="3" max="3" width="19" style="276" customWidth="1"/>
    <col min="4" max="7" width="11.44140625" style="276"/>
    <col min="8" max="8" width="13.44140625" style="276" customWidth="1"/>
    <col min="9" max="9" width="10" style="276" customWidth="1"/>
    <col min="10" max="10" width="3" style="276" customWidth="1"/>
    <col min="11" max="16384" width="11.44140625" style="276"/>
  </cols>
  <sheetData>
    <row r="1" spans="1:10">
      <c r="A1" s="275"/>
      <c r="B1" s="275"/>
      <c r="C1" s="275"/>
      <c r="D1" s="275"/>
      <c r="E1" s="275"/>
      <c r="F1" s="275"/>
      <c r="G1" s="275"/>
      <c r="H1" s="275"/>
      <c r="I1" s="275"/>
      <c r="J1" s="275"/>
    </row>
    <row r="2" spans="1:10">
      <c r="A2" s="275"/>
      <c r="B2" s="808" t="s">
        <v>610</v>
      </c>
      <c r="C2" s="809"/>
      <c r="D2" s="809"/>
      <c r="E2" s="809"/>
      <c r="F2" s="809"/>
      <c r="G2" s="809"/>
      <c r="H2" s="809"/>
      <c r="I2" s="810"/>
      <c r="J2" s="275"/>
    </row>
    <row r="3" spans="1:10">
      <c r="A3" s="275"/>
      <c r="B3" s="811" t="s">
        <v>377</v>
      </c>
      <c r="C3" s="812"/>
      <c r="D3" s="812"/>
      <c r="E3" s="812"/>
      <c r="F3" s="812"/>
      <c r="G3" s="812"/>
      <c r="H3" s="812"/>
      <c r="I3" s="813"/>
      <c r="J3" s="275"/>
    </row>
    <row r="4" spans="1:10">
      <c r="A4" s="275"/>
      <c r="B4" s="811" t="s">
        <v>179</v>
      </c>
      <c r="C4" s="812"/>
      <c r="D4" s="812"/>
      <c r="E4" s="812"/>
      <c r="F4" s="812"/>
      <c r="G4" s="812"/>
      <c r="H4" s="812"/>
      <c r="I4" s="813"/>
      <c r="J4" s="275"/>
    </row>
    <row r="5" spans="1:10">
      <c r="A5" s="275"/>
      <c r="B5" s="814" t="s">
        <v>285</v>
      </c>
      <c r="C5" s="815"/>
      <c r="D5" s="815"/>
      <c r="E5" s="815"/>
      <c r="F5" s="815"/>
      <c r="G5" s="815"/>
      <c r="H5" s="815"/>
      <c r="I5" s="816"/>
      <c r="J5" s="275"/>
    </row>
    <row r="6" spans="1:10">
      <c r="A6" s="275"/>
      <c r="B6" s="275"/>
      <c r="C6" s="275"/>
      <c r="D6" s="275"/>
      <c r="E6" s="275"/>
      <c r="F6" s="275"/>
      <c r="G6" s="275"/>
      <c r="H6" s="275"/>
      <c r="I6" s="275"/>
      <c r="J6" s="275"/>
    </row>
    <row r="7" spans="1:10">
      <c r="A7" s="275"/>
      <c r="B7" s="875" t="s">
        <v>465</v>
      </c>
      <c r="C7" s="875"/>
      <c r="D7" s="875" t="s">
        <v>466</v>
      </c>
      <c r="E7" s="875"/>
      <c r="F7" s="875" t="s">
        <v>467</v>
      </c>
      <c r="G7" s="875"/>
      <c r="H7" s="875" t="s">
        <v>468</v>
      </c>
      <c r="I7" s="875"/>
      <c r="J7" s="275"/>
    </row>
    <row r="8" spans="1:10">
      <c r="A8" s="275"/>
      <c r="B8" s="875"/>
      <c r="C8" s="875"/>
      <c r="D8" s="875" t="s">
        <v>469</v>
      </c>
      <c r="E8" s="875"/>
      <c r="F8" s="875" t="s">
        <v>470</v>
      </c>
      <c r="G8" s="875"/>
      <c r="H8" s="875" t="s">
        <v>471</v>
      </c>
      <c r="I8" s="875"/>
      <c r="J8" s="275"/>
    </row>
    <row r="9" spans="1:10">
      <c r="A9" s="275"/>
      <c r="B9" s="811" t="s">
        <v>472</v>
      </c>
      <c r="C9" s="812"/>
      <c r="D9" s="812"/>
      <c r="E9" s="812"/>
      <c r="F9" s="812"/>
      <c r="G9" s="812"/>
      <c r="H9" s="812"/>
      <c r="I9" s="813"/>
      <c r="J9" s="275"/>
    </row>
    <row r="10" spans="1:10">
      <c r="A10" s="275"/>
      <c r="B10" s="868"/>
      <c r="C10" s="868"/>
      <c r="D10" s="868"/>
      <c r="E10" s="868"/>
      <c r="F10" s="868"/>
      <c r="G10" s="868"/>
      <c r="H10" s="872">
        <f>+D10-F10</f>
        <v>0</v>
      </c>
      <c r="I10" s="873"/>
      <c r="J10" s="275"/>
    </row>
    <row r="11" spans="1:10">
      <c r="A11" s="275"/>
      <c r="B11" s="868"/>
      <c r="C11" s="868"/>
      <c r="D11" s="869"/>
      <c r="E11" s="869"/>
      <c r="F11" s="869"/>
      <c r="G11" s="869"/>
      <c r="H11" s="872">
        <f t="shared" ref="H11:H19" si="0">+D11-F11</f>
        <v>0</v>
      </c>
      <c r="I11" s="873"/>
      <c r="J11" s="275"/>
    </row>
    <row r="12" spans="1:10">
      <c r="A12" s="275"/>
      <c r="B12" s="868" t="s">
        <v>290</v>
      </c>
      <c r="C12" s="868"/>
      <c r="D12" s="869"/>
      <c r="E12" s="869"/>
      <c r="F12" s="869"/>
      <c r="G12" s="869"/>
      <c r="H12" s="872">
        <f t="shared" si="0"/>
        <v>0</v>
      </c>
      <c r="I12" s="873"/>
      <c r="J12" s="275"/>
    </row>
    <row r="13" spans="1:10">
      <c r="A13" s="275"/>
      <c r="B13" s="868"/>
      <c r="C13" s="868"/>
      <c r="D13" s="869"/>
      <c r="E13" s="869"/>
      <c r="F13" s="869"/>
      <c r="G13" s="869"/>
      <c r="H13" s="872">
        <f t="shared" si="0"/>
        <v>0</v>
      </c>
      <c r="I13" s="873"/>
      <c r="J13" s="275"/>
    </row>
    <row r="14" spans="1:10">
      <c r="A14" s="275"/>
      <c r="B14" s="868"/>
      <c r="C14" s="868"/>
      <c r="D14" s="869"/>
      <c r="E14" s="869"/>
      <c r="F14" s="869"/>
      <c r="G14" s="869"/>
      <c r="H14" s="872">
        <f t="shared" si="0"/>
        <v>0</v>
      </c>
      <c r="I14" s="873"/>
      <c r="J14" s="275"/>
    </row>
    <row r="15" spans="1:10">
      <c r="A15" s="275"/>
      <c r="B15" s="868"/>
      <c r="C15" s="868"/>
      <c r="D15" s="869"/>
      <c r="E15" s="869"/>
      <c r="F15" s="869"/>
      <c r="G15" s="869"/>
      <c r="H15" s="872">
        <f t="shared" si="0"/>
        <v>0</v>
      </c>
      <c r="I15" s="873"/>
      <c r="J15" s="275"/>
    </row>
    <row r="16" spans="1:10">
      <c r="A16" s="275"/>
      <c r="B16" s="868"/>
      <c r="C16" s="868"/>
      <c r="D16" s="869"/>
      <c r="E16" s="869"/>
      <c r="F16" s="869"/>
      <c r="G16" s="869"/>
      <c r="H16" s="872">
        <f t="shared" si="0"/>
        <v>0</v>
      </c>
      <c r="I16" s="873"/>
      <c r="J16" s="275"/>
    </row>
    <row r="17" spans="1:10">
      <c r="A17" s="275"/>
      <c r="B17" s="868"/>
      <c r="C17" s="868"/>
      <c r="D17" s="869"/>
      <c r="E17" s="869"/>
      <c r="F17" s="869"/>
      <c r="G17" s="869"/>
      <c r="H17" s="872">
        <f t="shared" si="0"/>
        <v>0</v>
      </c>
      <c r="I17" s="873"/>
      <c r="J17" s="275"/>
    </row>
    <row r="18" spans="1:10">
      <c r="A18" s="275"/>
      <c r="B18" s="868"/>
      <c r="C18" s="868"/>
      <c r="D18" s="869"/>
      <c r="E18" s="869"/>
      <c r="F18" s="869"/>
      <c r="G18" s="869"/>
      <c r="H18" s="872">
        <f t="shared" si="0"/>
        <v>0</v>
      </c>
      <c r="I18" s="873"/>
      <c r="J18" s="275"/>
    </row>
    <row r="19" spans="1:10">
      <c r="A19" s="275"/>
      <c r="B19" s="868" t="s">
        <v>473</v>
      </c>
      <c r="C19" s="868"/>
      <c r="D19" s="869">
        <f>SUM(D10:E18)</f>
        <v>0</v>
      </c>
      <c r="E19" s="869"/>
      <c r="F19" s="869">
        <f>SUM(F10:G18)</f>
        <v>0</v>
      </c>
      <c r="G19" s="869"/>
      <c r="H19" s="872">
        <f t="shared" si="0"/>
        <v>0</v>
      </c>
      <c r="I19" s="873"/>
      <c r="J19" s="275"/>
    </row>
    <row r="20" spans="1:10">
      <c r="A20" s="275"/>
      <c r="B20" s="868"/>
      <c r="C20" s="868"/>
      <c r="D20" s="868"/>
      <c r="E20" s="868"/>
      <c r="F20" s="868"/>
      <c r="G20" s="868"/>
      <c r="H20" s="868"/>
      <c r="I20" s="868"/>
      <c r="J20" s="275"/>
    </row>
    <row r="21" spans="1:10">
      <c r="A21" s="275"/>
      <c r="B21" s="811" t="s">
        <v>474</v>
      </c>
      <c r="C21" s="812"/>
      <c r="D21" s="812"/>
      <c r="E21" s="812"/>
      <c r="F21" s="812"/>
      <c r="G21" s="812"/>
      <c r="H21" s="812"/>
      <c r="I21" s="813"/>
      <c r="J21" s="275"/>
    </row>
    <row r="22" spans="1:10">
      <c r="A22" s="275"/>
      <c r="B22" s="868"/>
      <c r="C22" s="868"/>
      <c r="D22" s="868"/>
      <c r="E22" s="868"/>
      <c r="F22" s="868"/>
      <c r="G22" s="868"/>
      <c r="H22" s="868"/>
      <c r="I22" s="868"/>
      <c r="J22" s="275"/>
    </row>
    <row r="23" spans="1:10">
      <c r="A23" s="275"/>
      <c r="B23" s="868"/>
      <c r="C23" s="868"/>
      <c r="D23" s="869"/>
      <c r="E23" s="869"/>
      <c r="F23" s="869"/>
      <c r="G23" s="874"/>
      <c r="H23" s="872">
        <f>+D23-F23</f>
        <v>0</v>
      </c>
      <c r="I23" s="873"/>
      <c r="J23" s="275"/>
    </row>
    <row r="24" spans="1:10">
      <c r="A24" s="275"/>
      <c r="B24" s="868"/>
      <c r="C24" s="868"/>
      <c r="D24" s="869"/>
      <c r="E24" s="869"/>
      <c r="F24" s="869"/>
      <c r="G24" s="869"/>
      <c r="H24" s="872">
        <f>+D24-F24</f>
        <v>0</v>
      </c>
      <c r="I24" s="873"/>
      <c r="J24" s="275"/>
    </row>
    <row r="25" spans="1:10">
      <c r="A25" s="275"/>
      <c r="B25" s="868"/>
      <c r="C25" s="868"/>
      <c r="D25" s="869"/>
      <c r="E25" s="869"/>
      <c r="F25" s="869"/>
      <c r="G25" s="869"/>
      <c r="H25" s="872">
        <f t="shared" ref="H25:H30" si="1">+D25-F25</f>
        <v>0</v>
      </c>
      <c r="I25" s="873"/>
      <c r="J25" s="275"/>
    </row>
    <row r="26" spans="1:10">
      <c r="A26" s="275"/>
      <c r="B26" s="868"/>
      <c r="C26" s="868"/>
      <c r="D26" s="869"/>
      <c r="E26" s="869"/>
      <c r="F26" s="869"/>
      <c r="G26" s="869"/>
      <c r="H26" s="872">
        <f t="shared" si="1"/>
        <v>0</v>
      </c>
      <c r="I26" s="873"/>
      <c r="J26" s="275"/>
    </row>
    <row r="27" spans="1:10">
      <c r="A27" s="275"/>
      <c r="B27" s="868"/>
      <c r="C27" s="868"/>
      <c r="D27" s="869"/>
      <c r="E27" s="869"/>
      <c r="F27" s="869"/>
      <c r="G27" s="869"/>
      <c r="H27" s="872">
        <f t="shared" si="1"/>
        <v>0</v>
      </c>
      <c r="I27" s="873"/>
      <c r="J27" s="275"/>
    </row>
    <row r="28" spans="1:10">
      <c r="A28" s="275"/>
      <c r="B28" s="868"/>
      <c r="C28" s="868"/>
      <c r="D28" s="869"/>
      <c r="E28" s="869"/>
      <c r="F28" s="869"/>
      <c r="G28" s="869"/>
      <c r="H28" s="872">
        <f t="shared" si="1"/>
        <v>0</v>
      </c>
      <c r="I28" s="873"/>
      <c r="J28" s="275"/>
    </row>
    <row r="29" spans="1:10">
      <c r="A29" s="275"/>
      <c r="B29" s="868"/>
      <c r="C29" s="868"/>
      <c r="D29" s="869"/>
      <c r="E29" s="869"/>
      <c r="F29" s="869"/>
      <c r="G29" s="869"/>
      <c r="H29" s="872">
        <f t="shared" si="1"/>
        <v>0</v>
      </c>
      <c r="I29" s="873"/>
      <c r="J29" s="275"/>
    </row>
    <row r="30" spans="1:10">
      <c r="A30" s="275"/>
      <c r="B30" s="868"/>
      <c r="C30" s="868"/>
      <c r="D30" s="869"/>
      <c r="E30" s="869"/>
      <c r="F30" s="869"/>
      <c r="G30" s="869"/>
      <c r="H30" s="872">
        <f t="shared" si="1"/>
        <v>0</v>
      </c>
      <c r="I30" s="873"/>
      <c r="J30" s="275"/>
    </row>
    <row r="31" spans="1:10">
      <c r="A31" s="275"/>
      <c r="B31" s="868" t="s">
        <v>475</v>
      </c>
      <c r="C31" s="868"/>
      <c r="D31" s="869">
        <f>SUM(D22:E30)</f>
        <v>0</v>
      </c>
      <c r="E31" s="869"/>
      <c r="F31" s="869">
        <f>SUM(F22:G30)</f>
        <v>0</v>
      </c>
      <c r="G31" s="869"/>
      <c r="H31" s="869">
        <f>+D31-F31</f>
        <v>0</v>
      </c>
      <c r="I31" s="869"/>
      <c r="J31" s="275"/>
    </row>
    <row r="32" spans="1:10">
      <c r="A32" s="275"/>
      <c r="B32" s="868"/>
      <c r="C32" s="868"/>
      <c r="D32" s="869"/>
      <c r="E32" s="869"/>
      <c r="F32" s="869"/>
      <c r="G32" s="869"/>
      <c r="H32" s="869"/>
      <c r="I32" s="869"/>
      <c r="J32" s="275"/>
    </row>
    <row r="33" spans="1:10">
      <c r="A33" s="275"/>
      <c r="B33" s="870" t="s">
        <v>163</v>
      </c>
      <c r="C33" s="871"/>
      <c r="D33" s="872">
        <f>+D19+D31</f>
        <v>0</v>
      </c>
      <c r="E33" s="873"/>
      <c r="F33" s="872">
        <f>+F19+F31</f>
        <v>0</v>
      </c>
      <c r="G33" s="873"/>
      <c r="H33" s="872">
        <f>+H19+H31</f>
        <v>0</v>
      </c>
      <c r="I33" s="873"/>
      <c r="J33" s="275"/>
    </row>
    <row r="34" spans="1:10">
      <c r="A34" s="275"/>
      <c r="B34" s="275"/>
      <c r="C34" s="275"/>
      <c r="D34" s="275"/>
      <c r="E34" s="275"/>
      <c r="F34" s="275"/>
      <c r="G34" s="275"/>
      <c r="H34" s="275"/>
      <c r="I34" s="275"/>
      <c r="J34" s="275"/>
    </row>
  </sheetData>
  <mergeCells count="106"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70C0"/>
  </sheetPr>
  <dimension ref="A1:G35"/>
  <sheetViews>
    <sheetView workbookViewId="0">
      <selection activeCell="E20" sqref="E20"/>
    </sheetView>
  </sheetViews>
  <sheetFormatPr baseColWidth="10" defaultColWidth="11.44140625" defaultRowHeight="10.199999999999999"/>
  <cols>
    <col min="1" max="1" width="43.6640625" style="229" customWidth="1"/>
    <col min="2" max="2" width="28.77734375" style="229" customWidth="1"/>
    <col min="3" max="3" width="24.44140625" style="229" customWidth="1"/>
    <col min="4" max="16384" width="11.44140625" style="229"/>
  </cols>
  <sheetData>
    <row r="1" spans="1:3">
      <c r="A1" s="808" t="s">
        <v>610</v>
      </c>
      <c r="B1" s="809"/>
      <c r="C1" s="810"/>
    </row>
    <row r="2" spans="1:3">
      <c r="A2" s="811" t="s">
        <v>377</v>
      </c>
      <c r="B2" s="812"/>
      <c r="C2" s="813"/>
    </row>
    <row r="3" spans="1:3">
      <c r="A3" s="811" t="s">
        <v>476</v>
      </c>
      <c r="B3" s="812"/>
      <c r="C3" s="813"/>
    </row>
    <row r="4" spans="1:3">
      <c r="A4" s="814" t="s">
        <v>285</v>
      </c>
      <c r="B4" s="815"/>
      <c r="C4" s="816"/>
    </row>
    <row r="5" spans="1:3">
      <c r="A5" s="208"/>
      <c r="B5" s="208"/>
    </row>
    <row r="6" spans="1:3">
      <c r="A6" s="277" t="s">
        <v>465</v>
      </c>
      <c r="B6" s="277" t="s">
        <v>346</v>
      </c>
      <c r="C6" s="277" t="s">
        <v>373</v>
      </c>
    </row>
    <row r="7" spans="1:3">
      <c r="A7" s="876" t="s">
        <v>472</v>
      </c>
      <c r="B7" s="877"/>
      <c r="C7" s="878"/>
    </row>
    <row r="8" spans="1:3">
      <c r="A8" s="278"/>
      <c r="B8" s="278"/>
      <c r="C8" s="279"/>
    </row>
    <row r="9" spans="1:3">
      <c r="A9" s="278"/>
      <c r="B9" s="278"/>
      <c r="C9" s="279"/>
    </row>
    <row r="10" spans="1:3">
      <c r="A10" s="278" t="s">
        <v>290</v>
      </c>
      <c r="B10" s="278"/>
      <c r="C10" s="279"/>
    </row>
    <row r="11" spans="1:3">
      <c r="A11" s="278"/>
      <c r="B11" s="278"/>
      <c r="C11" s="279"/>
    </row>
    <row r="12" spans="1:3">
      <c r="A12" s="278"/>
      <c r="B12" s="278"/>
      <c r="C12" s="279"/>
    </row>
    <row r="13" spans="1:3">
      <c r="A13" s="278"/>
      <c r="B13" s="278"/>
      <c r="C13" s="279"/>
    </row>
    <row r="14" spans="1:3">
      <c r="A14" s="278"/>
      <c r="B14" s="278"/>
      <c r="C14" s="279"/>
    </row>
    <row r="15" spans="1:3">
      <c r="A15" s="278"/>
      <c r="B15" s="278"/>
      <c r="C15" s="279"/>
    </row>
    <row r="16" spans="1:3">
      <c r="A16" s="278"/>
      <c r="B16" s="278"/>
      <c r="C16" s="279"/>
    </row>
    <row r="17" spans="1:7">
      <c r="A17" s="278"/>
      <c r="B17" s="278"/>
      <c r="C17" s="279"/>
    </row>
    <row r="18" spans="1:7">
      <c r="A18" s="280" t="s">
        <v>477</v>
      </c>
      <c r="B18" s="278">
        <f>SUM(B8:B17)</f>
        <v>0</v>
      </c>
      <c r="C18" s="278">
        <f>SUM(C8:C17)</f>
        <v>0</v>
      </c>
    </row>
    <row r="19" spans="1:7">
      <c r="A19" s="278"/>
      <c r="B19" s="278"/>
      <c r="C19" s="279"/>
    </row>
    <row r="20" spans="1:7">
      <c r="A20" s="876" t="s">
        <v>474</v>
      </c>
      <c r="B20" s="877"/>
      <c r="C20" s="878"/>
    </row>
    <row r="21" spans="1:7">
      <c r="A21" s="278"/>
      <c r="B21" s="278"/>
      <c r="C21" s="279"/>
    </row>
    <row r="22" spans="1:7">
      <c r="A22" s="278"/>
      <c r="B22" s="278"/>
      <c r="C22" s="279"/>
    </row>
    <row r="23" spans="1:7">
      <c r="A23" s="278"/>
      <c r="B23" s="278"/>
      <c r="C23" s="279"/>
      <c r="G23" s="355"/>
    </row>
    <row r="24" spans="1:7">
      <c r="A24" s="278"/>
      <c r="B24" s="278"/>
      <c r="C24" s="279"/>
    </row>
    <row r="25" spans="1:7">
      <c r="A25" s="278"/>
      <c r="B25" s="278"/>
      <c r="C25" s="279"/>
    </row>
    <row r="26" spans="1:7">
      <c r="A26" s="278"/>
      <c r="B26" s="278"/>
      <c r="C26" s="279"/>
    </row>
    <row r="27" spans="1:7">
      <c r="A27" s="278"/>
      <c r="B27" s="278"/>
      <c r="C27" s="279"/>
    </row>
    <row r="28" spans="1:7">
      <c r="A28" s="278"/>
      <c r="B28" s="278"/>
      <c r="C28" s="279"/>
    </row>
    <row r="29" spans="1:7">
      <c r="A29" s="278"/>
      <c r="B29" s="278"/>
      <c r="C29" s="279"/>
    </row>
    <row r="30" spans="1:7">
      <c r="A30" s="278"/>
      <c r="B30" s="278"/>
      <c r="C30" s="279"/>
    </row>
    <row r="31" spans="1:7">
      <c r="A31" s="278"/>
      <c r="B31" s="278"/>
      <c r="C31" s="279"/>
    </row>
    <row r="32" spans="1:7">
      <c r="A32" s="278"/>
      <c r="B32" s="278"/>
      <c r="C32" s="279"/>
    </row>
    <row r="33" spans="1:3">
      <c r="A33" s="280" t="s">
        <v>478</v>
      </c>
      <c r="B33" s="278">
        <f>SUM(B21:B32)</f>
        <v>0</v>
      </c>
      <c r="C33" s="278">
        <f>SUM(C21:C32)</f>
        <v>0</v>
      </c>
    </row>
    <row r="34" spans="1:3">
      <c r="A34" s="278"/>
      <c r="B34" s="278"/>
      <c r="C34" s="279"/>
    </row>
    <row r="35" spans="1:3">
      <c r="A35" s="280" t="s">
        <v>163</v>
      </c>
      <c r="B35" s="281">
        <f>+B18+B33</f>
        <v>0</v>
      </c>
      <c r="C35" s="281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N67"/>
  <sheetViews>
    <sheetView showGridLines="0" topLeftCell="B21" zoomScale="92" zoomScaleNormal="92" zoomScalePageLayoutView="80" workbookViewId="0">
      <selection activeCell="I59" sqref="I59"/>
    </sheetView>
  </sheetViews>
  <sheetFormatPr baseColWidth="10" defaultColWidth="11.44140625" defaultRowHeight="11.4"/>
  <cols>
    <col min="1" max="1" width="1.6640625" style="495" customWidth="1"/>
    <col min="2" max="2" width="27.5546875" style="500" customWidth="1"/>
    <col min="3" max="3" width="25.5546875" style="495" customWidth="1"/>
    <col min="4" max="4" width="16.77734375" style="495" customWidth="1"/>
    <col min="5" max="5" width="15.44140625" style="495" customWidth="1"/>
    <col min="6" max="6" width="4.88671875" style="531" customWidth="1"/>
    <col min="7" max="7" width="27.5546875" style="495" customWidth="1"/>
    <col min="8" max="8" width="32" style="495" customWidth="1"/>
    <col min="9" max="10" width="15.44140625" style="495" customWidth="1"/>
    <col min="11" max="11" width="1.109375" style="491" customWidth="1"/>
    <col min="12" max="12" width="3.21875" style="527" customWidth="1"/>
    <col min="13" max="13" width="10.88671875" style="495" bestFit="1" customWidth="1"/>
    <col min="14" max="14" width="14.6640625" style="495" customWidth="1"/>
    <col min="15" max="16384" width="11.44140625" style="495"/>
  </cols>
  <sheetData>
    <row r="1" spans="1:14" ht="15.6">
      <c r="C1" s="685" t="str">
        <f>+'EA '!C1:I1</f>
        <v>Junta Municipal de Agua y Saneamiento de Guachochi</v>
      </c>
      <c r="D1" s="685"/>
      <c r="E1" s="685"/>
      <c r="F1" s="685"/>
      <c r="G1" s="685"/>
      <c r="H1" s="685"/>
      <c r="I1" s="685"/>
    </row>
    <row r="2" spans="1:14" ht="14.1" customHeight="1">
      <c r="B2" s="492"/>
      <c r="C2" s="687" t="s">
        <v>52</v>
      </c>
      <c r="D2" s="687"/>
      <c r="E2" s="687"/>
      <c r="F2" s="687"/>
      <c r="G2" s="687"/>
      <c r="H2" s="687"/>
      <c r="I2" s="687"/>
      <c r="J2" s="492"/>
      <c r="K2" s="492"/>
    </row>
    <row r="3" spans="1:14" ht="14.1" customHeight="1">
      <c r="B3" s="492"/>
      <c r="C3" s="688" t="s">
        <v>772</v>
      </c>
      <c r="D3" s="688"/>
      <c r="E3" s="688"/>
      <c r="F3" s="688"/>
      <c r="G3" s="688"/>
      <c r="H3" s="688"/>
      <c r="I3" s="688"/>
      <c r="J3" s="492"/>
      <c r="K3" s="492"/>
    </row>
    <row r="4" spans="1:14" ht="12">
      <c r="B4" s="497"/>
      <c r="C4" s="689" t="s">
        <v>139</v>
      </c>
      <c r="D4" s="689"/>
      <c r="E4" s="689"/>
      <c r="F4" s="689"/>
      <c r="G4" s="689"/>
      <c r="H4" s="689"/>
      <c r="I4" s="689"/>
      <c r="J4" s="497"/>
      <c r="K4" s="497"/>
    </row>
    <row r="5" spans="1:14" s="528" customFormat="1" ht="15" customHeight="1">
      <c r="A5" s="674"/>
      <c r="B5" s="676" t="s">
        <v>53</v>
      </c>
      <c r="C5" s="676"/>
      <c r="D5" s="548" t="s">
        <v>54</v>
      </c>
      <c r="E5" s="548"/>
      <c r="F5" s="678"/>
      <c r="G5" s="676" t="s">
        <v>53</v>
      </c>
      <c r="H5" s="676"/>
      <c r="I5" s="548" t="s">
        <v>54</v>
      </c>
      <c r="J5" s="548"/>
      <c r="K5" s="549"/>
      <c r="L5" s="550"/>
    </row>
    <row r="6" spans="1:14" s="528" customFormat="1" ht="15" customHeight="1">
      <c r="A6" s="675"/>
      <c r="B6" s="677"/>
      <c r="C6" s="677"/>
      <c r="D6" s="551">
        <v>2022</v>
      </c>
      <c r="E6" s="551">
        <v>2021</v>
      </c>
      <c r="F6" s="679"/>
      <c r="G6" s="677"/>
      <c r="H6" s="677"/>
      <c r="I6" s="551">
        <v>2022</v>
      </c>
      <c r="J6" s="551">
        <v>2021</v>
      </c>
      <c r="K6" s="552"/>
      <c r="L6" s="550"/>
    </row>
    <row r="7" spans="1:14" ht="3" customHeight="1">
      <c r="A7" s="529"/>
      <c r="B7" s="497"/>
      <c r="C7" s="497"/>
      <c r="D7" s="497"/>
      <c r="E7" s="497"/>
      <c r="F7" s="530"/>
      <c r="G7" s="497"/>
      <c r="H7" s="497"/>
      <c r="I7" s="497"/>
      <c r="J7" s="497"/>
      <c r="K7" s="498"/>
      <c r="L7" s="500"/>
    </row>
    <row r="8" spans="1:14" ht="12">
      <c r="A8" s="499"/>
      <c r="B8" s="666" t="s">
        <v>55</v>
      </c>
      <c r="C8" s="666"/>
      <c r="D8" s="19"/>
      <c r="E8" s="19"/>
      <c r="G8" s="666" t="s">
        <v>56</v>
      </c>
      <c r="H8" s="666"/>
      <c r="I8" s="501"/>
      <c r="J8" s="501"/>
      <c r="K8" s="498"/>
    </row>
    <row r="9" spans="1:14" ht="5.0999999999999996" customHeight="1">
      <c r="A9" s="499"/>
      <c r="B9" s="532"/>
      <c r="C9" s="501"/>
      <c r="D9" s="19"/>
      <c r="E9" s="19"/>
      <c r="G9" s="532"/>
      <c r="H9" s="501"/>
      <c r="I9" s="501"/>
      <c r="J9" s="501"/>
      <c r="K9" s="498"/>
    </row>
    <row r="10" spans="1:14">
      <c r="A10" s="499"/>
      <c r="B10" s="665" t="s">
        <v>57</v>
      </c>
      <c r="C10" s="665"/>
      <c r="D10" s="19"/>
      <c r="E10" s="19"/>
      <c r="G10" s="665" t="s">
        <v>58</v>
      </c>
      <c r="H10" s="665"/>
      <c r="I10" s="19"/>
      <c r="J10" s="19"/>
      <c r="K10" s="498"/>
    </row>
    <row r="11" spans="1:14" ht="9" customHeight="1">
      <c r="A11" s="499"/>
      <c r="B11" s="533"/>
      <c r="C11" s="534"/>
      <c r="D11" s="19"/>
      <c r="E11" s="19"/>
      <c r="G11" s="533"/>
      <c r="H11" s="534"/>
      <c r="I11" s="19"/>
      <c r="J11" s="19"/>
      <c r="K11" s="498"/>
      <c r="L11" s="495"/>
    </row>
    <row r="12" spans="1:14" ht="10.8" customHeight="1">
      <c r="A12" s="499"/>
      <c r="B12" s="664" t="s">
        <v>59</v>
      </c>
      <c r="C12" s="664"/>
      <c r="D12" s="488">
        <v>1375208.14</v>
      </c>
      <c r="E12" s="488">
        <v>1349789.32</v>
      </c>
      <c r="G12" s="664" t="s">
        <v>60</v>
      </c>
      <c r="H12" s="664"/>
      <c r="I12" s="502">
        <v>420773.45</v>
      </c>
      <c r="J12" s="502">
        <v>451753.17</v>
      </c>
      <c r="K12" s="498"/>
      <c r="L12" s="495"/>
      <c r="N12" s="495" t="s">
        <v>139</v>
      </c>
    </row>
    <row r="13" spans="1:14">
      <c r="A13" s="499"/>
      <c r="B13" s="664" t="s">
        <v>61</v>
      </c>
      <c r="C13" s="664"/>
      <c r="D13" s="502">
        <v>318646.19</v>
      </c>
      <c r="E13" s="502">
        <v>34853.25</v>
      </c>
      <c r="G13" s="664" t="s">
        <v>62</v>
      </c>
      <c r="H13" s="664"/>
      <c r="I13" s="502">
        <f>+ESFD!O20</f>
        <v>0</v>
      </c>
      <c r="J13" s="502">
        <f>+ESFD!P20</f>
        <v>0</v>
      </c>
      <c r="K13" s="498"/>
      <c r="L13" s="495"/>
    </row>
    <row r="14" spans="1:14">
      <c r="A14" s="499"/>
      <c r="B14" s="664" t="s">
        <v>63</v>
      </c>
      <c r="C14" s="664"/>
      <c r="D14" s="502">
        <v>5112607.87</v>
      </c>
      <c r="E14" s="502">
        <v>8146950.2000000002</v>
      </c>
      <c r="G14" s="664" t="s">
        <v>64</v>
      </c>
      <c r="H14" s="664"/>
      <c r="I14" s="502">
        <f>+ESFD!O25</f>
        <v>35567.85</v>
      </c>
      <c r="J14" s="502">
        <f>+ESFD!P25</f>
        <v>0</v>
      </c>
      <c r="K14" s="498"/>
      <c r="L14" s="495"/>
    </row>
    <row r="15" spans="1:14">
      <c r="A15" s="499"/>
      <c r="B15" s="664" t="s">
        <v>65</v>
      </c>
      <c r="C15" s="664"/>
      <c r="D15" s="502">
        <f>+ESFD!G34</f>
        <v>0</v>
      </c>
      <c r="E15" s="502">
        <f>+ESFD!H34</f>
        <v>0</v>
      </c>
      <c r="G15" s="664" t="s">
        <v>66</v>
      </c>
      <c r="H15" s="664"/>
      <c r="I15" s="502">
        <f>+ESFD!O28</f>
        <v>0</v>
      </c>
      <c r="J15" s="502">
        <f>+ESFD!P28</f>
        <v>0</v>
      </c>
      <c r="K15" s="498"/>
      <c r="L15" s="495"/>
    </row>
    <row r="16" spans="1:14">
      <c r="A16" s="499"/>
      <c r="B16" s="664" t="s">
        <v>67</v>
      </c>
      <c r="C16" s="664"/>
      <c r="D16" s="502"/>
      <c r="E16" s="502"/>
      <c r="G16" s="664" t="s">
        <v>68</v>
      </c>
      <c r="H16" s="664"/>
      <c r="I16" s="502">
        <f>+ESFD!O29</f>
        <v>0</v>
      </c>
      <c r="J16" s="502">
        <f>+ESFD!P29</f>
        <v>0</v>
      </c>
      <c r="K16" s="498"/>
      <c r="L16" s="495"/>
    </row>
    <row r="17" spans="1:12">
      <c r="A17" s="499"/>
      <c r="B17" s="664" t="s">
        <v>69</v>
      </c>
      <c r="C17" s="664"/>
      <c r="D17" s="502">
        <f>+ESFD!G43</f>
        <v>0</v>
      </c>
      <c r="E17" s="502">
        <f>+ESFD!H43</f>
        <v>0</v>
      </c>
      <c r="G17" s="663" t="s">
        <v>70</v>
      </c>
      <c r="H17" s="663"/>
      <c r="I17" s="502">
        <f>+ESFD!O33</f>
        <v>0</v>
      </c>
      <c r="J17" s="502">
        <f>+ESFD!P33</f>
        <v>0</v>
      </c>
      <c r="K17" s="498"/>
      <c r="L17" s="495"/>
    </row>
    <row r="18" spans="1:12">
      <c r="A18" s="499"/>
      <c r="B18" s="664" t="s">
        <v>71</v>
      </c>
      <c r="C18" s="664"/>
      <c r="D18" s="502">
        <v>1411</v>
      </c>
      <c r="E18" s="502">
        <v>1411</v>
      </c>
      <c r="G18" s="664" t="s">
        <v>72</v>
      </c>
      <c r="H18" s="664"/>
      <c r="I18" s="502">
        <v>35567.85</v>
      </c>
      <c r="J18" s="502">
        <v>145730.35999999999</v>
      </c>
      <c r="K18" s="498"/>
      <c r="L18" s="495"/>
    </row>
    <row r="19" spans="1:12">
      <c r="A19" s="499"/>
      <c r="B19" s="535"/>
      <c r="C19" s="510"/>
      <c r="D19" s="536"/>
      <c r="E19" s="536"/>
      <c r="G19" s="664" t="s">
        <v>73</v>
      </c>
      <c r="H19" s="664"/>
      <c r="I19" s="502">
        <v>511200</v>
      </c>
      <c r="J19" s="502">
        <v>511200</v>
      </c>
      <c r="K19" s="498"/>
      <c r="L19" s="495"/>
    </row>
    <row r="20" spans="1:12" ht="12">
      <c r="A20" s="537"/>
      <c r="B20" s="665" t="s">
        <v>74</v>
      </c>
      <c r="C20" s="665"/>
      <c r="D20" s="538">
        <f>SUM(D12:D18)</f>
        <v>6807873.2000000002</v>
      </c>
      <c r="E20" s="538">
        <f>SUM(E12:E18)</f>
        <v>9533003.7699999996</v>
      </c>
      <c r="F20" s="539"/>
      <c r="G20" s="532"/>
      <c r="H20" s="501"/>
      <c r="I20" s="540"/>
      <c r="J20" s="540"/>
      <c r="K20" s="498"/>
      <c r="L20" s="495"/>
    </row>
    <row r="21" spans="1:12" ht="12">
      <c r="A21" s="537"/>
      <c r="B21" s="532" t="s">
        <v>139</v>
      </c>
      <c r="C21" s="541"/>
      <c r="D21" s="540"/>
      <c r="E21" s="540"/>
      <c r="F21" s="539"/>
      <c r="G21" s="665" t="s">
        <v>75</v>
      </c>
      <c r="H21" s="665"/>
      <c r="I21" s="538">
        <f>SUM(I12:I19)</f>
        <v>1003109.1499999999</v>
      </c>
      <c r="J21" s="538">
        <f>SUM(J12:J19)</f>
        <v>1108683.53</v>
      </c>
      <c r="K21" s="498"/>
      <c r="L21" s="495"/>
    </row>
    <row r="22" spans="1:12" ht="6.75" customHeight="1">
      <c r="A22" s="499"/>
      <c r="B22" s="535"/>
      <c r="C22" s="535"/>
      <c r="D22" s="536"/>
      <c r="E22" s="536"/>
      <c r="G22" s="542"/>
      <c r="H22" s="510"/>
      <c r="I22" s="536"/>
      <c r="J22" s="536"/>
      <c r="K22" s="498"/>
      <c r="L22" s="495"/>
    </row>
    <row r="23" spans="1:12">
      <c r="A23" s="499"/>
      <c r="B23" s="665" t="s">
        <v>76</v>
      </c>
      <c r="C23" s="665"/>
      <c r="D23" s="536"/>
      <c r="E23" s="536"/>
      <c r="G23" s="665" t="s">
        <v>77</v>
      </c>
      <c r="H23" s="665"/>
      <c r="I23" s="536"/>
      <c r="J23" s="536"/>
      <c r="K23" s="498"/>
      <c r="L23" s="495"/>
    </row>
    <row r="24" spans="1:12" ht="4.5" customHeight="1">
      <c r="A24" s="499"/>
      <c r="B24" s="535"/>
      <c r="C24" s="535"/>
      <c r="D24" s="536"/>
      <c r="E24" s="536"/>
      <c r="G24" s="535"/>
      <c r="H24" s="510"/>
      <c r="I24" s="536"/>
      <c r="J24" s="536"/>
      <c r="K24" s="498"/>
      <c r="L24" s="495"/>
    </row>
    <row r="25" spans="1:12">
      <c r="A25" s="499"/>
      <c r="B25" s="664" t="s">
        <v>78</v>
      </c>
      <c r="C25" s="664"/>
      <c r="D25" s="502">
        <f>+ESFD!G56</f>
        <v>0</v>
      </c>
      <c r="E25" s="502">
        <f>+ESFD!H56</f>
        <v>0</v>
      </c>
      <c r="G25" s="664" t="s">
        <v>79</v>
      </c>
      <c r="H25" s="664"/>
      <c r="I25" s="502">
        <f>+ESFD!O55</f>
        <v>0</v>
      </c>
      <c r="J25" s="502">
        <f>+ESFD!P55</f>
        <v>0</v>
      </c>
      <c r="K25" s="498"/>
      <c r="L25" s="495"/>
    </row>
    <row r="26" spans="1:12">
      <c r="A26" s="499"/>
      <c r="B26" s="664" t="s">
        <v>80</v>
      </c>
      <c r="C26" s="664"/>
      <c r="D26" s="502">
        <v>3160</v>
      </c>
      <c r="E26" s="502">
        <f>+ESFD!H57</f>
        <v>0</v>
      </c>
      <c r="G26" s="664" t="s">
        <v>81</v>
      </c>
      <c r="H26" s="664"/>
      <c r="I26" s="502">
        <f>+ESFD!O56</f>
        <v>0</v>
      </c>
      <c r="J26" s="502">
        <f>+ESFD!P56</f>
        <v>0</v>
      </c>
      <c r="K26" s="498"/>
      <c r="L26" s="495"/>
    </row>
    <row r="27" spans="1:12">
      <c r="A27" s="499"/>
      <c r="B27" s="664" t="s">
        <v>82</v>
      </c>
      <c r="C27" s="664"/>
      <c r="D27" s="502">
        <v>170146822.56</v>
      </c>
      <c r="E27" s="502">
        <v>143747461.06999999</v>
      </c>
      <c r="G27" s="664" t="s">
        <v>83</v>
      </c>
      <c r="H27" s="664"/>
      <c r="I27" s="502">
        <f>+ESFD!O57</f>
        <v>0</v>
      </c>
      <c r="J27" s="502">
        <f>+ESFD!P57</f>
        <v>0</v>
      </c>
      <c r="K27" s="498"/>
      <c r="L27" s="495"/>
    </row>
    <row r="28" spans="1:12">
      <c r="A28" s="499"/>
      <c r="B28" s="664" t="s">
        <v>84</v>
      </c>
      <c r="C28" s="664"/>
      <c r="D28" s="502">
        <v>2842625.37</v>
      </c>
      <c r="E28" s="502">
        <v>1406068.56</v>
      </c>
      <c r="G28" s="664" t="s">
        <v>85</v>
      </c>
      <c r="H28" s="664"/>
      <c r="I28" s="502">
        <f>+ESFD!O58</f>
        <v>0</v>
      </c>
      <c r="J28" s="502">
        <f>+ESFD!P58</f>
        <v>0</v>
      </c>
      <c r="K28" s="498"/>
      <c r="L28" s="495"/>
    </row>
    <row r="29" spans="1:12">
      <c r="A29" s="499"/>
      <c r="B29" s="664" t="s">
        <v>86</v>
      </c>
      <c r="C29" s="664"/>
      <c r="D29" s="502">
        <v>3968.34</v>
      </c>
      <c r="E29" s="502">
        <v>115219.74</v>
      </c>
      <c r="G29" s="663" t="s">
        <v>87</v>
      </c>
      <c r="H29" s="663"/>
      <c r="I29" s="502">
        <f>+ESFD!O59</f>
        <v>0</v>
      </c>
      <c r="J29" s="502">
        <f>+ESFD!P59</f>
        <v>0</v>
      </c>
      <c r="K29" s="498"/>
      <c r="L29" s="495"/>
    </row>
    <row r="30" spans="1:12">
      <c r="A30" s="499"/>
      <c r="B30" s="664" t="s">
        <v>88</v>
      </c>
      <c r="C30" s="664"/>
      <c r="D30" s="502">
        <f>+ESFD!G61</f>
        <v>0</v>
      </c>
      <c r="E30" s="502">
        <f>+ESFD!H61</f>
        <v>0</v>
      </c>
      <c r="G30" s="664" t="s">
        <v>89</v>
      </c>
      <c r="H30" s="664"/>
      <c r="I30" s="502">
        <f>+ESFD!O61</f>
        <v>0</v>
      </c>
      <c r="J30" s="502">
        <f>+ESFD!P61</f>
        <v>0</v>
      </c>
      <c r="K30" s="498"/>
      <c r="L30" s="495"/>
    </row>
    <row r="31" spans="1:12">
      <c r="A31" s="499"/>
      <c r="B31" s="664" t="s">
        <v>90</v>
      </c>
      <c r="C31" s="664"/>
      <c r="D31" s="502">
        <f>+ESFD!G62</f>
        <v>0</v>
      </c>
      <c r="E31" s="502">
        <f>+ESFD!H62</f>
        <v>0</v>
      </c>
      <c r="G31" s="535"/>
      <c r="H31" s="510"/>
      <c r="I31" s="536"/>
      <c r="J31" s="536"/>
      <c r="K31" s="498"/>
      <c r="L31" s="495"/>
    </row>
    <row r="32" spans="1:12" ht="12">
      <c r="A32" s="499"/>
      <c r="B32" s="664" t="s">
        <v>91</v>
      </c>
      <c r="C32" s="664"/>
      <c r="D32" s="488">
        <f>+ESFD!G63</f>
        <v>0</v>
      </c>
      <c r="E32" s="488">
        <f>+ESFD!H63</f>
        <v>0</v>
      </c>
      <c r="G32" s="665" t="s">
        <v>92</v>
      </c>
      <c r="H32" s="665"/>
      <c r="I32" s="538">
        <f>SUM(I25:I30)</f>
        <v>0</v>
      </c>
      <c r="J32" s="538">
        <f>SUM(J25:J30)</f>
        <v>0</v>
      </c>
      <c r="K32" s="498"/>
      <c r="L32" s="495"/>
    </row>
    <row r="33" spans="1:14" ht="12">
      <c r="A33" s="499"/>
      <c r="B33" s="664" t="s">
        <v>93</v>
      </c>
      <c r="C33" s="664"/>
      <c r="D33" s="488">
        <v>0</v>
      </c>
      <c r="E33" s="488">
        <v>0</v>
      </c>
      <c r="G33" s="532"/>
      <c r="H33" s="541"/>
      <c r="I33" s="540"/>
      <c r="J33" s="540"/>
      <c r="K33" s="498"/>
      <c r="L33" s="495"/>
    </row>
    <row r="34" spans="1:14" ht="12">
      <c r="A34" s="499"/>
      <c r="B34" s="535" t="s">
        <v>139</v>
      </c>
      <c r="C34" s="510"/>
      <c r="D34" s="19"/>
      <c r="E34" s="19"/>
      <c r="G34" s="665" t="s">
        <v>94</v>
      </c>
      <c r="H34" s="665"/>
      <c r="I34" s="538">
        <f>I21+I32</f>
        <v>1003109.1499999999</v>
      </c>
      <c r="J34" s="538">
        <f>J21+J32</f>
        <v>1108683.53</v>
      </c>
      <c r="K34" s="498"/>
      <c r="L34" s="495"/>
    </row>
    <row r="35" spans="1:14" ht="12">
      <c r="A35" s="537"/>
      <c r="B35" s="665" t="s">
        <v>95</v>
      </c>
      <c r="C35" s="665"/>
      <c r="D35" s="543">
        <f>SUM(D25:D33)</f>
        <v>172996576.27000001</v>
      </c>
      <c r="E35" s="543">
        <f>SUM(E25:E33)</f>
        <v>145268749.37</v>
      </c>
      <c r="F35" s="539"/>
      <c r="G35" s="532"/>
      <c r="H35" s="504"/>
      <c r="I35" s="540"/>
      <c r="J35" s="540"/>
      <c r="K35" s="498"/>
      <c r="L35" s="495"/>
    </row>
    <row r="36" spans="1:14" ht="12">
      <c r="A36" s="499"/>
      <c r="B36" s="535"/>
      <c r="C36" s="532"/>
      <c r="D36" s="19"/>
      <c r="E36" s="19"/>
      <c r="G36" s="666" t="s">
        <v>96</v>
      </c>
      <c r="H36" s="666"/>
      <c r="I36" s="536"/>
      <c r="J36" s="536"/>
      <c r="K36" s="498"/>
      <c r="L36" s="495"/>
    </row>
    <row r="37" spans="1:14" ht="12">
      <c r="A37" s="499"/>
      <c r="B37" s="665" t="s">
        <v>97</v>
      </c>
      <c r="C37" s="665"/>
      <c r="D37" s="543">
        <f>D20+D35</f>
        <v>179804449.47</v>
      </c>
      <c r="E37" s="543">
        <f>E20+E35</f>
        <v>154801753.14000002</v>
      </c>
      <c r="G37" s="532"/>
      <c r="H37" s="504"/>
      <c r="I37" s="536"/>
      <c r="J37" s="536"/>
      <c r="K37" s="498"/>
      <c r="L37" s="495"/>
    </row>
    <row r="38" spans="1:14" ht="12">
      <c r="A38" s="499"/>
      <c r="B38" s="535"/>
      <c r="C38" s="535"/>
      <c r="D38" s="19"/>
      <c r="E38" s="19"/>
      <c r="G38" s="665" t="s">
        <v>98</v>
      </c>
      <c r="H38" s="665"/>
      <c r="I38" s="538">
        <f>SUM(I40:I42)</f>
        <v>181487155.30000001</v>
      </c>
      <c r="J38" s="538">
        <f>SUM(J40:J42)</f>
        <v>155346193.28999999</v>
      </c>
      <c r="K38" s="498"/>
      <c r="L38" s="495"/>
    </row>
    <row r="39" spans="1:14" ht="14.4" customHeight="1">
      <c r="A39" s="499"/>
      <c r="B39" s="535"/>
      <c r="C39" s="535"/>
      <c r="D39" s="19"/>
      <c r="E39" s="19"/>
      <c r="G39" s="535"/>
      <c r="H39" s="19"/>
      <c r="I39" s="536"/>
      <c r="J39" s="536"/>
      <c r="K39" s="498"/>
      <c r="L39" s="495"/>
    </row>
    <row r="40" spans="1:14">
      <c r="A40" s="499"/>
      <c r="B40" s="535"/>
      <c r="C40" s="535"/>
      <c r="D40" s="19"/>
      <c r="E40" s="19"/>
      <c r="G40" s="664" t="s">
        <v>31</v>
      </c>
      <c r="H40" s="664"/>
      <c r="I40" s="502">
        <f>+ESFD!O70</f>
        <v>0</v>
      </c>
      <c r="J40" s="502">
        <f>+ESFD!P70</f>
        <v>0</v>
      </c>
      <c r="K40" s="498"/>
      <c r="L40" s="495"/>
    </row>
    <row r="41" spans="1:14">
      <c r="A41" s="499"/>
      <c r="B41" s="535"/>
      <c r="C41" s="680" t="s">
        <v>99</v>
      </c>
      <c r="D41" s="680"/>
      <c r="E41" s="19"/>
      <c r="G41" s="664" t="s">
        <v>100</v>
      </c>
      <c r="H41" s="664"/>
      <c r="I41" s="502">
        <v>181487155.30000001</v>
      </c>
      <c r="J41" s="502">
        <v>155346193.28999999</v>
      </c>
      <c r="K41" s="498"/>
      <c r="L41" s="495"/>
    </row>
    <row r="42" spans="1:14">
      <c r="A42" s="499"/>
      <c r="B42" s="535"/>
      <c r="C42" s="680"/>
      <c r="D42" s="680"/>
      <c r="E42" s="19"/>
      <c r="G42" s="664" t="s">
        <v>101</v>
      </c>
      <c r="H42" s="664"/>
      <c r="I42" s="502"/>
      <c r="J42" s="502"/>
      <c r="K42" s="498"/>
      <c r="L42" s="495"/>
    </row>
    <row r="43" spans="1:14">
      <c r="A43" s="499"/>
      <c r="B43" s="535"/>
      <c r="C43" s="680"/>
      <c r="D43" s="680"/>
      <c r="E43" s="19"/>
      <c r="G43" s="535"/>
      <c r="H43" s="19"/>
      <c r="I43" s="536"/>
      <c r="J43" s="536"/>
      <c r="K43" s="498"/>
      <c r="L43" s="495"/>
    </row>
    <row r="44" spans="1:14" ht="10.199999999999999" customHeight="1">
      <c r="A44" s="499"/>
      <c r="B44" s="535"/>
      <c r="C44" s="680"/>
      <c r="D44" s="680"/>
      <c r="E44" s="19"/>
      <c r="G44" s="665" t="s">
        <v>102</v>
      </c>
      <c r="H44" s="665"/>
      <c r="I44" s="538">
        <f>SUM(I46:I50)</f>
        <v>-2650247.13</v>
      </c>
      <c r="J44" s="538">
        <f>SUM(J46:J50)</f>
        <v>-1653123.6800000002</v>
      </c>
      <c r="K44" s="498"/>
      <c r="L44" s="495"/>
    </row>
    <row r="45" spans="1:14" ht="16.2" customHeight="1">
      <c r="A45" s="499"/>
      <c r="B45" s="535"/>
      <c r="C45" s="680"/>
      <c r="D45" s="680"/>
      <c r="E45" s="19"/>
      <c r="G45" s="532"/>
      <c r="H45" s="19"/>
      <c r="I45" s="544"/>
      <c r="J45" s="544"/>
      <c r="K45" s="498"/>
      <c r="L45" s="495"/>
    </row>
    <row r="46" spans="1:14">
      <c r="A46" s="499"/>
      <c r="B46" s="535"/>
      <c r="C46" s="680"/>
      <c r="D46" s="680"/>
      <c r="E46" s="19"/>
      <c r="G46" s="664" t="s">
        <v>103</v>
      </c>
      <c r="H46" s="664"/>
      <c r="I46" s="502">
        <v>1063238.73</v>
      </c>
      <c r="J46" s="502">
        <f>+'EA '!J52</f>
        <v>779531.31999999983</v>
      </c>
      <c r="K46" s="498"/>
      <c r="L46" s="495"/>
      <c r="M46" s="502" t="s">
        <v>139</v>
      </c>
      <c r="N46" s="495" t="s">
        <v>139</v>
      </c>
    </row>
    <row r="47" spans="1:14">
      <c r="A47" s="499"/>
      <c r="B47" s="535"/>
      <c r="C47" s="680"/>
      <c r="D47" s="680"/>
      <c r="E47" s="19"/>
      <c r="G47" s="664" t="s">
        <v>104</v>
      </c>
      <c r="H47" s="664"/>
      <c r="I47" s="502">
        <v>-3713485.86</v>
      </c>
      <c r="J47" s="502">
        <f>+ESFD!P76</f>
        <v>-2432655</v>
      </c>
      <c r="K47" s="498"/>
      <c r="L47" s="495"/>
    </row>
    <row r="48" spans="1:14">
      <c r="A48" s="499"/>
      <c r="B48" s="535"/>
      <c r="C48" s="680"/>
      <c r="D48" s="680"/>
      <c r="E48" s="19"/>
      <c r="G48" s="664" t="s">
        <v>105</v>
      </c>
      <c r="H48" s="664"/>
      <c r="I48" s="502">
        <f>+ESFD!O77</f>
        <v>0</v>
      </c>
      <c r="J48" s="502">
        <f>+ESFD!P77</f>
        <v>0</v>
      </c>
      <c r="K48" s="498"/>
      <c r="L48" s="495"/>
    </row>
    <row r="49" spans="1:14">
      <c r="A49" s="499"/>
      <c r="B49" s="535"/>
      <c r="C49" s="535"/>
      <c r="D49" s="19"/>
      <c r="E49" s="19"/>
      <c r="G49" s="664" t="s">
        <v>106</v>
      </c>
      <c r="H49" s="664"/>
      <c r="I49" s="502">
        <f>+ESFD!O78</f>
        <v>0</v>
      </c>
      <c r="J49" s="502">
        <f>+ESFD!P78</f>
        <v>0</v>
      </c>
      <c r="K49" s="498"/>
      <c r="L49" s="495"/>
    </row>
    <row r="50" spans="1:14">
      <c r="A50" s="499"/>
      <c r="B50" s="535"/>
      <c r="C50" s="535"/>
      <c r="D50" s="19"/>
      <c r="E50" s="19"/>
      <c r="G50" s="664" t="s">
        <v>107</v>
      </c>
      <c r="H50" s="664"/>
      <c r="I50" s="502">
        <f>+ESFD!O79</f>
        <v>0</v>
      </c>
      <c r="J50" s="502">
        <f>+ESFD!P79</f>
        <v>0</v>
      </c>
      <c r="K50" s="498"/>
      <c r="L50" s="495"/>
    </row>
    <row r="51" spans="1:14">
      <c r="A51" s="499"/>
      <c r="B51" s="535"/>
      <c r="C51" s="535"/>
      <c r="D51" s="19"/>
      <c r="E51" s="19"/>
      <c r="G51" s="535"/>
      <c r="H51" s="19"/>
      <c r="I51" s="536"/>
      <c r="J51" s="536"/>
      <c r="K51" s="498"/>
      <c r="L51" s="495"/>
    </row>
    <row r="52" spans="1:14" ht="25.5" customHeight="1">
      <c r="A52" s="499"/>
      <c r="B52" s="535"/>
      <c r="C52" s="535"/>
      <c r="D52" s="19"/>
      <c r="E52" s="19"/>
      <c r="G52" s="681" t="s">
        <v>108</v>
      </c>
      <c r="H52" s="681"/>
      <c r="I52" s="538">
        <f>SUM(I54:I55)</f>
        <v>0</v>
      </c>
      <c r="J52" s="538">
        <f>SUM(J54:J55)</f>
        <v>0</v>
      </c>
      <c r="K52" s="498"/>
      <c r="L52" s="495"/>
    </row>
    <row r="53" spans="1:14" ht="4.5" customHeight="1">
      <c r="A53" s="499"/>
      <c r="B53" s="535"/>
      <c r="C53" s="535"/>
      <c r="D53" s="19"/>
      <c r="E53" s="19"/>
      <c r="G53" s="535"/>
      <c r="H53" s="19"/>
      <c r="I53" s="536"/>
      <c r="J53" s="536"/>
      <c r="K53" s="498"/>
      <c r="L53" s="495"/>
    </row>
    <row r="54" spans="1:14" ht="12" customHeight="1">
      <c r="A54" s="499"/>
      <c r="B54" s="535"/>
      <c r="C54" s="535"/>
      <c r="D54" s="19"/>
      <c r="E54" s="19"/>
      <c r="G54" s="664" t="s">
        <v>109</v>
      </c>
      <c r="H54" s="664"/>
      <c r="I54" s="502">
        <f>+ESFD!O82</f>
        <v>0</v>
      </c>
      <c r="J54" s="502">
        <f>+ESFD!P82</f>
        <v>0</v>
      </c>
      <c r="K54" s="498"/>
      <c r="L54" s="495"/>
    </row>
    <row r="55" spans="1:14">
      <c r="A55" s="499"/>
      <c r="B55" s="535"/>
      <c r="C55" s="535"/>
      <c r="D55" s="19"/>
      <c r="E55" s="19"/>
      <c r="G55" s="664" t="s">
        <v>110</v>
      </c>
      <c r="H55" s="664"/>
      <c r="I55" s="502">
        <f>+ESFD!O83</f>
        <v>0</v>
      </c>
      <c r="J55" s="502">
        <f>+ESFD!P83</f>
        <v>0</v>
      </c>
      <c r="K55" s="498"/>
      <c r="L55" s="495"/>
    </row>
    <row r="56" spans="1:14" ht="9.9" customHeight="1">
      <c r="A56" s="499"/>
      <c r="B56" s="535"/>
      <c r="C56" s="535"/>
      <c r="D56" s="19"/>
      <c r="E56" s="19"/>
      <c r="G56" s="535"/>
      <c r="H56" s="503"/>
      <c r="I56" s="536"/>
      <c r="J56" s="536"/>
      <c r="K56" s="498"/>
      <c r="L56" s="495"/>
    </row>
    <row r="57" spans="1:14" ht="12">
      <c r="A57" s="499"/>
      <c r="B57" s="535"/>
      <c r="C57" s="535"/>
      <c r="D57" s="19"/>
      <c r="E57" s="19"/>
      <c r="G57" s="665" t="s">
        <v>111</v>
      </c>
      <c r="H57" s="665"/>
      <c r="I57" s="538">
        <f>I38+I44+I52</f>
        <v>178836908.17000002</v>
      </c>
      <c r="J57" s="538">
        <f>J38+J44+J52</f>
        <v>153693069.60999998</v>
      </c>
      <c r="K57" s="498" t="s">
        <v>139</v>
      </c>
      <c r="L57" s="495"/>
    </row>
    <row r="58" spans="1:14" ht="9.9" customHeight="1">
      <c r="A58" s="499"/>
      <c r="B58" s="535"/>
      <c r="C58" s="535"/>
      <c r="D58" s="19"/>
      <c r="E58" s="19"/>
      <c r="G58" s="535"/>
      <c r="H58" s="19"/>
      <c r="I58" s="536"/>
      <c r="J58" s="536"/>
      <c r="K58" s="498"/>
      <c r="L58" s="495"/>
    </row>
    <row r="59" spans="1:14" ht="15" customHeight="1">
      <c r="A59" s="499"/>
      <c r="B59" s="535"/>
      <c r="C59" s="535"/>
      <c r="D59" s="19"/>
      <c r="E59" s="19"/>
      <c r="G59" s="665" t="s">
        <v>112</v>
      </c>
      <c r="H59" s="665"/>
      <c r="I59" s="543">
        <f>I34+I57</f>
        <v>179840017.32000002</v>
      </c>
      <c r="J59" s="543">
        <f>J34+J57</f>
        <v>154801753.13999999</v>
      </c>
      <c r="K59" s="498"/>
      <c r="L59" s="495"/>
      <c r="M59" s="545" t="str">
        <f>IF(I59=D37," ","Error")</f>
        <v>Error</v>
      </c>
      <c r="N59" s="545" t="str">
        <f>IF(J59=E37," ","Error")</f>
        <v xml:space="preserve"> </v>
      </c>
    </row>
    <row r="60" spans="1:14" ht="6" customHeight="1">
      <c r="A60" s="546"/>
      <c r="B60" s="515"/>
      <c r="C60" s="515"/>
      <c r="D60" s="515"/>
      <c r="E60" s="515"/>
      <c r="F60" s="547"/>
      <c r="G60" s="515"/>
      <c r="H60" s="515"/>
      <c r="I60" s="515"/>
      <c r="J60" s="515"/>
      <c r="K60" s="519"/>
      <c r="L60" s="495"/>
    </row>
    <row r="61" spans="1:14" ht="4.5" customHeight="1">
      <c r="B61" s="19"/>
      <c r="C61" s="17"/>
      <c r="D61" s="17"/>
      <c r="E61" s="17"/>
      <c r="G61" s="521"/>
      <c r="H61" s="17"/>
      <c r="I61" s="17"/>
      <c r="J61" s="17"/>
      <c r="L61" s="495"/>
    </row>
    <row r="62" spans="1:14" ht="15" customHeight="1">
      <c r="B62" s="668" t="s">
        <v>51</v>
      </c>
      <c r="C62" s="668"/>
      <c r="D62" s="668"/>
      <c r="E62" s="668"/>
      <c r="F62" s="668"/>
      <c r="G62" s="668"/>
      <c r="H62" s="668"/>
      <c r="I62" s="668"/>
      <c r="J62" s="668"/>
      <c r="L62" s="495"/>
    </row>
    <row r="63" spans="1:14" ht="9.75" customHeight="1">
      <c r="B63" s="19"/>
      <c r="C63" s="17"/>
      <c r="D63" s="17"/>
      <c r="E63" s="17"/>
      <c r="G63" s="521"/>
      <c r="H63" s="17"/>
      <c r="I63" s="17"/>
      <c r="J63" s="17"/>
      <c r="L63" s="495"/>
    </row>
    <row r="64" spans="1:14" ht="50.1" customHeight="1">
      <c r="B64" s="19"/>
      <c r="C64" s="684"/>
      <c r="D64" s="684"/>
      <c r="E64" s="17"/>
      <c r="G64" s="683"/>
      <c r="H64" s="683"/>
      <c r="I64" s="17"/>
      <c r="J64" s="17"/>
      <c r="L64" s="495"/>
    </row>
    <row r="65" spans="2:12" ht="14.1" customHeight="1">
      <c r="B65" s="524"/>
      <c r="C65" s="682" t="str">
        <f>+'EA '!C57:D57</f>
        <v xml:space="preserve"> </v>
      </c>
      <c r="D65" s="682"/>
      <c r="E65" s="17"/>
      <c r="F65" s="18"/>
      <c r="G65" s="682" t="s">
        <v>139</v>
      </c>
      <c r="H65" s="682"/>
      <c r="I65" s="501"/>
      <c r="J65" s="17"/>
      <c r="L65" s="495"/>
    </row>
    <row r="66" spans="2:12" ht="14.1" customHeight="1">
      <c r="B66" s="525"/>
      <c r="C66" s="690" t="str">
        <f>+'EA '!C58:D58</f>
        <v xml:space="preserve"> </v>
      </c>
      <c r="D66" s="690"/>
      <c r="E66" s="19"/>
      <c r="F66" s="18"/>
      <c r="G66" s="690" t="s">
        <v>139</v>
      </c>
      <c r="H66" s="690"/>
      <c r="I66" s="501"/>
      <c r="J66" s="17"/>
      <c r="L66" s="495"/>
    </row>
    <row r="67" spans="2:12">
      <c r="C67" s="686" t="s">
        <v>139</v>
      </c>
      <c r="D67" s="686"/>
      <c r="I67" s="495" t="s">
        <v>139</v>
      </c>
    </row>
  </sheetData>
  <sheetProtection formatCells="0" selectLockedCells="1"/>
  <mergeCells count="75">
    <mergeCell ref="C67:D67"/>
    <mergeCell ref="G18:H18"/>
    <mergeCell ref="C2:I2"/>
    <mergeCell ref="C3:I3"/>
    <mergeCell ref="C4:I4"/>
    <mergeCell ref="B16:C16"/>
    <mergeCell ref="G16:H16"/>
    <mergeCell ref="B13:C13"/>
    <mergeCell ref="G13:H13"/>
    <mergeCell ref="B14:C14"/>
    <mergeCell ref="G14:H14"/>
    <mergeCell ref="C66:D66"/>
    <mergeCell ref="G65:H65"/>
    <mergeCell ref="G66:H66"/>
    <mergeCell ref="G48:H48"/>
    <mergeCell ref="G49:H49"/>
    <mergeCell ref="C1:I1"/>
    <mergeCell ref="B8:C8"/>
    <mergeCell ref="B10:C10"/>
    <mergeCell ref="G10:H10"/>
    <mergeCell ref="B12:C12"/>
    <mergeCell ref="G12:H12"/>
    <mergeCell ref="G8:H8"/>
    <mergeCell ref="C65:D65"/>
    <mergeCell ref="G64:H64"/>
    <mergeCell ref="C64:D64"/>
    <mergeCell ref="B62:J62"/>
    <mergeCell ref="G57:H57"/>
    <mergeCell ref="G59:H59"/>
    <mergeCell ref="C41:D48"/>
    <mergeCell ref="G54:H54"/>
    <mergeCell ref="G55:H55"/>
    <mergeCell ref="G41:H41"/>
    <mergeCell ref="G50:H50"/>
    <mergeCell ref="G52:H52"/>
    <mergeCell ref="G44:H44"/>
    <mergeCell ref="G46:H46"/>
    <mergeCell ref="G47:H47"/>
    <mergeCell ref="G42:H42"/>
    <mergeCell ref="B29:C29"/>
    <mergeCell ref="G26:H26"/>
    <mergeCell ref="B25:C25"/>
    <mergeCell ref="G25:H25"/>
    <mergeCell ref="B30:C30"/>
    <mergeCell ref="G30:H30"/>
    <mergeCell ref="B28:C28"/>
    <mergeCell ref="G28:H28"/>
    <mergeCell ref="B26:C26"/>
    <mergeCell ref="G29:H29"/>
    <mergeCell ref="B31:C31"/>
    <mergeCell ref="B32:C32"/>
    <mergeCell ref="G32:H32"/>
    <mergeCell ref="G40:H40"/>
    <mergeCell ref="B33:C33"/>
    <mergeCell ref="G34:H34"/>
    <mergeCell ref="B35:C35"/>
    <mergeCell ref="G36:H36"/>
    <mergeCell ref="B37:C37"/>
    <mergeCell ref="G38:H38"/>
    <mergeCell ref="A5:A6"/>
    <mergeCell ref="B5:C6"/>
    <mergeCell ref="F5:F6"/>
    <mergeCell ref="G5:H6"/>
    <mergeCell ref="B27:C27"/>
    <mergeCell ref="G27:H27"/>
    <mergeCell ref="B20:C20"/>
    <mergeCell ref="G23:H23"/>
    <mergeCell ref="G21:H21"/>
    <mergeCell ref="B23:C23"/>
    <mergeCell ref="B15:C15"/>
    <mergeCell ref="G15:H15"/>
    <mergeCell ref="G19:H19"/>
    <mergeCell ref="B17:C17"/>
    <mergeCell ref="G17:H17"/>
    <mergeCell ref="B18:C18"/>
  </mergeCells>
  <conditionalFormatting sqref="C41:D48">
    <cfRule type="expression" dxfId="3" priority="1">
      <formula>$E$37&lt;&gt;$J$59</formula>
    </cfRule>
    <cfRule type="expression" dxfId="2" priority="2">
      <formula>$D$37&lt;&gt;$I$59</formula>
    </cfRule>
  </conditionalFormatting>
  <printOptions horizontalCentered="1" verticalCentered="1"/>
  <pageMargins left="0.39370078740157483" right="0.19685039370078741" top="0.31496062992125984" bottom="0.27559055118110237" header="0" footer="0"/>
  <pageSetup scale="71" orientation="landscape" r:id="rId1"/>
  <ignoredErrors>
    <ignoredError sqref="D25 I20 I13:I14 I48:I50 I40 E15:J15 E51:J55 E46:H46 E43:J43 E40:H42 J40 E47:H50 J47:J50 F12:H12 J13:J14 E25:J26 E21:H24 J20 E19:H19 E45:J45 E44:H44 J44 I22:I24 F33:J33 E32:H32 J32 C65:D66 E36:J36 E34:H34 J34 F20:H20 F35:J35 E39:J39 F37:J37 J22:J24 D30:D32 D15 F14:H14 F13:H13 D17 F18:H18 E17:J17 F16:J16 E30:J31 F27:J27 F28:J28 F29:J29 D34 E38:H38 J38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70C0"/>
    <pageSetUpPr fitToPage="1"/>
  </sheetPr>
  <dimension ref="A1:K43"/>
  <sheetViews>
    <sheetView workbookViewId="0">
      <selection activeCell="H15" sqref="H15"/>
    </sheetView>
  </sheetViews>
  <sheetFormatPr baseColWidth="10" defaultColWidth="10.77734375" defaultRowHeight="14.4"/>
  <cols>
    <col min="1" max="1" width="2.109375" style="231" customWidth="1"/>
    <col min="2" max="3" width="3.77734375" style="229" customWidth="1"/>
    <col min="4" max="4" width="65.6640625" style="229" customWidth="1"/>
    <col min="5" max="5" width="12.6640625" style="229" customWidth="1"/>
    <col min="6" max="6" width="14.21875" style="229" customWidth="1"/>
    <col min="7" max="8" width="12.6640625" style="229" customWidth="1"/>
    <col min="9" max="9" width="11.44140625" style="229" customWidth="1"/>
    <col min="10" max="10" width="12.88671875" style="229" customWidth="1"/>
    <col min="11" max="11" width="3.109375" style="231" customWidth="1"/>
  </cols>
  <sheetData>
    <row r="1" spans="2:10" s="231" customFormat="1" ht="6.75" customHeight="1">
      <c r="B1" s="208"/>
      <c r="C1" s="208"/>
      <c r="D1" s="208"/>
      <c r="E1" s="208"/>
      <c r="F1" s="208"/>
      <c r="G1" s="208"/>
      <c r="H1" s="208"/>
      <c r="I1" s="208"/>
    </row>
    <row r="2" spans="2:10">
      <c r="B2" s="808" t="s">
        <v>610</v>
      </c>
      <c r="C2" s="809"/>
      <c r="D2" s="809"/>
      <c r="E2" s="809"/>
      <c r="F2" s="809"/>
      <c r="G2" s="809"/>
      <c r="H2" s="809"/>
      <c r="I2" s="809"/>
      <c r="J2" s="810"/>
    </row>
    <row r="3" spans="2:10">
      <c r="B3" s="808" t="s">
        <v>479</v>
      </c>
      <c r="C3" s="809"/>
      <c r="D3" s="809"/>
      <c r="E3" s="809"/>
      <c r="F3" s="809"/>
      <c r="G3" s="809"/>
      <c r="H3" s="809"/>
      <c r="I3" s="809"/>
      <c r="J3" s="810"/>
    </row>
    <row r="4" spans="2:10">
      <c r="B4" s="811" t="s">
        <v>480</v>
      </c>
      <c r="C4" s="812"/>
      <c r="D4" s="812"/>
      <c r="E4" s="812"/>
      <c r="F4" s="812"/>
      <c r="G4" s="812"/>
      <c r="H4" s="812"/>
      <c r="I4" s="812"/>
      <c r="J4" s="813"/>
    </row>
    <row r="5" spans="2:10">
      <c r="B5" s="814" t="s">
        <v>612</v>
      </c>
      <c r="C5" s="815"/>
      <c r="D5" s="815"/>
      <c r="E5" s="815"/>
      <c r="F5" s="815"/>
      <c r="G5" s="815"/>
      <c r="H5" s="815"/>
      <c r="I5" s="815"/>
      <c r="J5" s="816"/>
    </row>
    <row r="6" spans="2:10" s="231" customFormat="1" ht="2.25" customHeight="1">
      <c r="B6" s="282"/>
      <c r="C6" s="282"/>
      <c r="D6" s="282"/>
      <c r="E6" s="282"/>
      <c r="F6" s="282"/>
      <c r="G6" s="282"/>
      <c r="H6" s="282"/>
      <c r="I6" s="282"/>
      <c r="J6" s="282"/>
    </row>
    <row r="7" spans="2:10">
      <c r="B7" s="846" t="s">
        <v>3</v>
      </c>
      <c r="C7" s="886"/>
      <c r="D7" s="847"/>
      <c r="E7" s="845" t="s">
        <v>379</v>
      </c>
      <c r="F7" s="845"/>
      <c r="G7" s="845"/>
      <c r="H7" s="845"/>
      <c r="I7" s="845"/>
      <c r="J7" s="845" t="s">
        <v>370</v>
      </c>
    </row>
    <row r="8" spans="2:10" ht="20.399999999999999">
      <c r="B8" s="848"/>
      <c r="C8" s="887"/>
      <c r="D8" s="849"/>
      <c r="E8" s="232" t="s">
        <v>371</v>
      </c>
      <c r="F8" s="232" t="s">
        <v>372</v>
      </c>
      <c r="G8" s="232" t="s">
        <v>345</v>
      </c>
      <c r="H8" s="232" t="s">
        <v>346</v>
      </c>
      <c r="I8" s="232" t="s">
        <v>373</v>
      </c>
      <c r="J8" s="845"/>
    </row>
    <row r="9" spans="2:10" ht="15.75" customHeight="1">
      <c r="B9" s="850"/>
      <c r="C9" s="888"/>
      <c r="D9" s="851"/>
      <c r="E9" s="232">
        <v>1</v>
      </c>
      <c r="F9" s="232">
        <v>2</v>
      </c>
      <c r="G9" s="232" t="s">
        <v>374</v>
      </c>
      <c r="H9" s="232">
        <v>4</v>
      </c>
      <c r="I9" s="232">
        <v>5</v>
      </c>
      <c r="J9" s="232" t="s">
        <v>375</v>
      </c>
    </row>
    <row r="10" spans="2:10" ht="15" customHeight="1">
      <c r="B10" s="881" t="s">
        <v>481</v>
      </c>
      <c r="C10" s="882"/>
      <c r="D10" s="883"/>
      <c r="E10" s="283"/>
      <c r="F10" s="249"/>
      <c r="G10" s="249"/>
      <c r="H10" s="249"/>
      <c r="I10" s="249"/>
      <c r="J10" s="249"/>
    </row>
    <row r="11" spans="2:10">
      <c r="B11" s="233"/>
      <c r="C11" s="879" t="s">
        <v>482</v>
      </c>
      <c r="D11" s="880"/>
      <c r="E11" s="284">
        <f>+E12+E13</f>
        <v>0</v>
      </c>
      <c r="F11" s="284">
        <f>+F12+F13</f>
        <v>0</v>
      </c>
      <c r="G11" s="255">
        <f>+E11+F11</f>
        <v>0</v>
      </c>
      <c r="H11" s="284">
        <f t="shared" ref="H11:I11" si="0">+H12+H13</f>
        <v>0</v>
      </c>
      <c r="I11" s="284">
        <f t="shared" si="0"/>
        <v>0</v>
      </c>
      <c r="J11" s="255">
        <f>+G11-H11</f>
        <v>0</v>
      </c>
    </row>
    <row r="12" spans="2:10">
      <c r="B12" s="233"/>
      <c r="C12" s="285"/>
      <c r="D12" s="234" t="s">
        <v>483</v>
      </c>
      <c r="E12" s="283"/>
      <c r="F12" s="249"/>
      <c r="G12" s="249">
        <f t="shared" ref="G12:G39" si="1">+E12+F12</f>
        <v>0</v>
      </c>
      <c r="H12" s="249"/>
      <c r="I12" s="249"/>
      <c r="J12" s="249">
        <f t="shared" ref="J12:J39" si="2">+G12-H12</f>
        <v>0</v>
      </c>
    </row>
    <row r="13" spans="2:10">
      <c r="B13" s="233"/>
      <c r="C13" s="285"/>
      <c r="D13" s="234" t="s">
        <v>484</v>
      </c>
      <c r="E13" s="283"/>
      <c r="F13" s="249"/>
      <c r="G13" s="249">
        <f t="shared" si="1"/>
        <v>0</v>
      </c>
      <c r="H13" s="249"/>
      <c r="I13" s="249"/>
      <c r="J13" s="249">
        <f t="shared" si="2"/>
        <v>0</v>
      </c>
    </row>
    <row r="14" spans="2:10">
      <c r="B14" s="233"/>
      <c r="C14" s="879" t="s">
        <v>485</v>
      </c>
      <c r="D14" s="880"/>
      <c r="E14" s="284">
        <f>SUM(E15:E22)</f>
        <v>8765431.5500000007</v>
      </c>
      <c r="F14" s="284">
        <f>SUM(F15:F22)</f>
        <v>0</v>
      </c>
      <c r="G14" s="255">
        <f t="shared" si="1"/>
        <v>8765431.5500000007</v>
      </c>
      <c r="H14" s="284">
        <f t="shared" ref="H14:I14" si="3">SUM(H15:H22)</f>
        <v>6499039.71</v>
      </c>
      <c r="I14" s="284">
        <f t="shared" si="3"/>
        <v>6499039.71</v>
      </c>
      <c r="J14" s="255">
        <f t="shared" si="2"/>
        <v>2266391.8400000008</v>
      </c>
    </row>
    <row r="15" spans="2:10">
      <c r="B15" s="233"/>
      <c r="C15" s="285"/>
      <c r="D15" s="234" t="s">
        <v>486</v>
      </c>
      <c r="E15" s="283">
        <v>8765431.5500000007</v>
      </c>
      <c r="F15" s="249"/>
      <c r="G15" s="249">
        <f t="shared" si="1"/>
        <v>8765431.5500000007</v>
      </c>
      <c r="H15" s="249">
        <v>6499039.71</v>
      </c>
      <c r="I15" s="249">
        <v>6499039.71</v>
      </c>
      <c r="J15" s="249">
        <f t="shared" si="2"/>
        <v>2266391.8400000008</v>
      </c>
    </row>
    <row r="16" spans="2:10">
      <c r="B16" s="233"/>
      <c r="C16" s="285"/>
      <c r="D16" s="234" t="s">
        <v>487</v>
      </c>
      <c r="E16" s="283"/>
      <c r="F16" s="249"/>
      <c r="G16" s="249">
        <f t="shared" si="1"/>
        <v>0</v>
      </c>
      <c r="H16" s="249"/>
      <c r="I16" s="249"/>
      <c r="J16" s="249">
        <f t="shared" si="2"/>
        <v>0</v>
      </c>
    </row>
    <row r="17" spans="2:10">
      <c r="B17" s="233"/>
      <c r="C17" s="285"/>
      <c r="D17" s="234" t="s">
        <v>488</v>
      </c>
      <c r="E17" s="283"/>
      <c r="F17" s="249"/>
      <c r="G17" s="249">
        <f t="shared" si="1"/>
        <v>0</v>
      </c>
      <c r="H17" s="249"/>
      <c r="I17" s="249"/>
      <c r="J17" s="249">
        <f t="shared" si="2"/>
        <v>0</v>
      </c>
    </row>
    <row r="18" spans="2:10">
      <c r="B18" s="233"/>
      <c r="C18" s="285"/>
      <c r="D18" s="234" t="s">
        <v>489</v>
      </c>
      <c r="E18" s="283"/>
      <c r="F18" s="249"/>
      <c r="G18" s="249">
        <f t="shared" si="1"/>
        <v>0</v>
      </c>
      <c r="H18" s="249"/>
      <c r="I18" s="249"/>
      <c r="J18" s="249">
        <f t="shared" si="2"/>
        <v>0</v>
      </c>
    </row>
    <row r="19" spans="2:10">
      <c r="B19" s="233"/>
      <c r="C19" s="285"/>
      <c r="D19" s="234" t="s">
        <v>490</v>
      </c>
      <c r="E19" s="283"/>
      <c r="F19" s="249"/>
      <c r="G19" s="249">
        <f t="shared" si="1"/>
        <v>0</v>
      </c>
      <c r="H19" s="249"/>
      <c r="I19" s="249"/>
      <c r="J19" s="249">
        <f t="shared" si="2"/>
        <v>0</v>
      </c>
    </row>
    <row r="20" spans="2:10">
      <c r="B20" s="233"/>
      <c r="C20" s="285"/>
      <c r="D20" s="234" t="s">
        <v>491</v>
      </c>
      <c r="E20" s="283"/>
      <c r="F20" s="249"/>
      <c r="G20" s="249">
        <f t="shared" si="1"/>
        <v>0</v>
      </c>
      <c r="H20" s="249"/>
      <c r="I20" s="249"/>
      <c r="J20" s="249">
        <f t="shared" si="2"/>
        <v>0</v>
      </c>
    </row>
    <row r="21" spans="2:10">
      <c r="B21" s="233"/>
      <c r="C21" s="285"/>
      <c r="D21" s="234" t="s">
        <v>492</v>
      </c>
      <c r="E21" s="283"/>
      <c r="F21" s="249"/>
      <c r="G21" s="249">
        <f t="shared" si="1"/>
        <v>0</v>
      </c>
      <c r="H21" s="249"/>
      <c r="I21" s="249"/>
      <c r="J21" s="249">
        <f t="shared" si="2"/>
        <v>0</v>
      </c>
    </row>
    <row r="22" spans="2:10">
      <c r="B22" s="233"/>
      <c r="C22" s="285"/>
      <c r="D22" s="234" t="s">
        <v>493</v>
      </c>
      <c r="E22" s="283"/>
      <c r="F22" s="249"/>
      <c r="G22" s="249">
        <f t="shared" si="1"/>
        <v>0</v>
      </c>
      <c r="H22" s="249"/>
      <c r="I22" s="249"/>
      <c r="J22" s="249">
        <f t="shared" si="2"/>
        <v>0</v>
      </c>
    </row>
    <row r="23" spans="2:10">
      <c r="B23" s="233"/>
      <c r="C23" s="879" t="s">
        <v>494</v>
      </c>
      <c r="D23" s="880"/>
      <c r="E23" s="284">
        <f>SUM(E24:E26)</f>
        <v>0</v>
      </c>
      <c r="F23" s="284">
        <f>SUM(F24:F26)</f>
        <v>0</v>
      </c>
      <c r="G23" s="592">
        <f t="shared" si="1"/>
        <v>0</v>
      </c>
      <c r="H23" s="284">
        <f t="shared" ref="H23:I23" si="4">SUM(H24:H26)</f>
        <v>0</v>
      </c>
      <c r="I23" s="284">
        <f t="shared" si="4"/>
        <v>0</v>
      </c>
      <c r="J23" s="255">
        <f t="shared" si="2"/>
        <v>0</v>
      </c>
    </row>
    <row r="24" spans="2:10">
      <c r="B24" s="233"/>
      <c r="C24" s="285"/>
      <c r="D24" s="234" t="s">
        <v>495</v>
      </c>
      <c r="E24" s="283"/>
      <c r="F24" s="249"/>
      <c r="G24" s="249">
        <f t="shared" si="1"/>
        <v>0</v>
      </c>
      <c r="H24" s="249"/>
      <c r="I24" s="249"/>
      <c r="J24" s="249">
        <f t="shared" si="2"/>
        <v>0</v>
      </c>
    </row>
    <row r="25" spans="2:10">
      <c r="B25" s="233"/>
      <c r="C25" s="285"/>
      <c r="D25" s="234" t="s">
        <v>496</v>
      </c>
      <c r="E25" s="283"/>
      <c r="F25" s="249"/>
      <c r="G25" s="249">
        <f t="shared" si="1"/>
        <v>0</v>
      </c>
      <c r="H25" s="249"/>
      <c r="I25" s="249"/>
      <c r="J25" s="249">
        <f t="shared" si="2"/>
        <v>0</v>
      </c>
    </row>
    <row r="26" spans="2:10">
      <c r="B26" s="233"/>
      <c r="C26" s="285"/>
      <c r="D26" s="234" t="s">
        <v>497</v>
      </c>
      <c r="E26" s="283"/>
      <c r="F26" s="249"/>
      <c r="G26" s="249">
        <f t="shared" si="1"/>
        <v>0</v>
      </c>
      <c r="H26" s="249"/>
      <c r="I26" s="249"/>
      <c r="J26" s="249">
        <f t="shared" si="2"/>
        <v>0</v>
      </c>
    </row>
    <row r="27" spans="2:10">
      <c r="B27" s="233"/>
      <c r="C27" s="879" t="s">
        <v>498</v>
      </c>
      <c r="D27" s="880"/>
      <c r="E27" s="284">
        <f>SUM(E28:E29)</f>
        <v>0</v>
      </c>
      <c r="F27" s="284">
        <f>SUM(F28:F29)</f>
        <v>0</v>
      </c>
      <c r="G27" s="255">
        <f t="shared" si="1"/>
        <v>0</v>
      </c>
      <c r="H27" s="284">
        <f t="shared" ref="H27:I27" si="5">SUM(H28:H29)</f>
        <v>0</v>
      </c>
      <c r="I27" s="284">
        <f t="shared" si="5"/>
        <v>0</v>
      </c>
      <c r="J27" s="255">
        <f t="shared" si="2"/>
        <v>0</v>
      </c>
    </row>
    <row r="28" spans="2:10">
      <c r="B28" s="233"/>
      <c r="C28" s="285"/>
      <c r="D28" s="234" t="s">
        <v>499</v>
      </c>
      <c r="E28" s="283"/>
      <c r="F28" s="249"/>
      <c r="G28" s="249">
        <f t="shared" si="1"/>
        <v>0</v>
      </c>
      <c r="H28" s="249"/>
      <c r="I28" s="249"/>
      <c r="J28" s="249">
        <f t="shared" si="2"/>
        <v>0</v>
      </c>
    </row>
    <row r="29" spans="2:10">
      <c r="B29" s="233"/>
      <c r="C29" s="285"/>
      <c r="D29" s="234" t="s">
        <v>500</v>
      </c>
      <c r="E29" s="283"/>
      <c r="F29" s="249"/>
      <c r="G29" s="249">
        <f t="shared" si="1"/>
        <v>0</v>
      </c>
      <c r="H29" s="249"/>
      <c r="I29" s="249"/>
      <c r="J29" s="249">
        <f t="shared" si="2"/>
        <v>0</v>
      </c>
    </row>
    <row r="30" spans="2:10">
      <c r="B30" s="233"/>
      <c r="C30" s="879" t="s">
        <v>501</v>
      </c>
      <c r="D30" s="880"/>
      <c r="E30" s="284">
        <f>SUM(E31:E34)</f>
        <v>0</v>
      </c>
      <c r="F30" s="284">
        <f>SUM(F31:F34)</f>
        <v>0</v>
      </c>
      <c r="G30" s="255">
        <f t="shared" si="1"/>
        <v>0</v>
      </c>
      <c r="H30" s="284">
        <f t="shared" ref="H30:I30" si="6">SUM(H31:H34)</f>
        <v>0</v>
      </c>
      <c r="I30" s="284">
        <f t="shared" si="6"/>
        <v>0</v>
      </c>
      <c r="J30" s="255">
        <f t="shared" si="2"/>
        <v>0</v>
      </c>
    </row>
    <row r="31" spans="2:10">
      <c r="B31" s="233"/>
      <c r="C31" s="285"/>
      <c r="D31" s="234" t="s">
        <v>502</v>
      </c>
      <c r="E31" s="283"/>
      <c r="F31" s="249"/>
      <c r="G31" s="249">
        <f t="shared" si="1"/>
        <v>0</v>
      </c>
      <c r="H31" s="249"/>
      <c r="I31" s="249"/>
      <c r="J31" s="249">
        <f t="shared" si="2"/>
        <v>0</v>
      </c>
    </row>
    <row r="32" spans="2:10">
      <c r="B32" s="233"/>
      <c r="C32" s="285"/>
      <c r="D32" s="234" t="s">
        <v>503</v>
      </c>
      <c r="E32" s="283"/>
      <c r="F32" s="249"/>
      <c r="G32" s="249">
        <f t="shared" si="1"/>
        <v>0</v>
      </c>
      <c r="H32" s="249"/>
      <c r="I32" s="249"/>
      <c r="J32" s="249">
        <f t="shared" si="2"/>
        <v>0</v>
      </c>
    </row>
    <row r="33" spans="1:11">
      <c r="B33" s="233"/>
      <c r="C33" s="285"/>
      <c r="D33" s="234" t="s">
        <v>504</v>
      </c>
      <c r="E33" s="283"/>
      <c r="F33" s="249"/>
      <c r="G33" s="249">
        <f t="shared" si="1"/>
        <v>0</v>
      </c>
      <c r="H33" s="249"/>
      <c r="I33" s="249"/>
      <c r="J33" s="249">
        <f t="shared" si="2"/>
        <v>0</v>
      </c>
    </row>
    <row r="34" spans="1:11">
      <c r="B34" s="233"/>
      <c r="C34" s="285"/>
      <c r="D34" s="234" t="s">
        <v>505</v>
      </c>
      <c r="E34" s="283"/>
      <c r="F34" s="249"/>
      <c r="G34" s="249">
        <f t="shared" si="1"/>
        <v>0</v>
      </c>
      <c r="H34" s="249"/>
      <c r="I34" s="249"/>
      <c r="J34" s="249">
        <f t="shared" si="2"/>
        <v>0</v>
      </c>
    </row>
    <row r="35" spans="1:11">
      <c r="B35" s="233"/>
      <c r="C35" s="879" t="s">
        <v>506</v>
      </c>
      <c r="D35" s="880"/>
      <c r="E35" s="284">
        <f>SUM(E36)</f>
        <v>0</v>
      </c>
      <c r="F35" s="284">
        <f>SUM(F36)</f>
        <v>0</v>
      </c>
      <c r="G35" s="255">
        <f t="shared" si="1"/>
        <v>0</v>
      </c>
      <c r="H35" s="284">
        <f t="shared" ref="H35:I35" si="7">SUM(H36)</f>
        <v>0</v>
      </c>
      <c r="I35" s="284">
        <f t="shared" si="7"/>
        <v>0</v>
      </c>
      <c r="J35" s="255">
        <f t="shared" si="2"/>
        <v>0</v>
      </c>
    </row>
    <row r="36" spans="1:11">
      <c r="B36" s="233"/>
      <c r="C36" s="285"/>
      <c r="D36" s="234" t="s">
        <v>507</v>
      </c>
      <c r="E36" s="283"/>
      <c r="F36" s="249"/>
      <c r="G36" s="249">
        <f t="shared" si="1"/>
        <v>0</v>
      </c>
      <c r="H36" s="249"/>
      <c r="I36" s="249"/>
      <c r="J36" s="249">
        <f t="shared" si="2"/>
        <v>0</v>
      </c>
    </row>
    <row r="37" spans="1:11" ht="15" customHeight="1">
      <c r="B37" s="881" t="s">
        <v>508</v>
      </c>
      <c r="C37" s="882"/>
      <c r="D37" s="883"/>
      <c r="E37" s="283"/>
      <c r="F37" s="249"/>
      <c r="G37" s="249">
        <f t="shared" si="1"/>
        <v>0</v>
      </c>
      <c r="H37" s="249"/>
      <c r="I37" s="249"/>
      <c r="J37" s="249">
        <f t="shared" si="2"/>
        <v>0</v>
      </c>
    </row>
    <row r="38" spans="1:11" ht="15" customHeight="1">
      <c r="B38" s="881" t="s">
        <v>509</v>
      </c>
      <c r="C38" s="882"/>
      <c r="D38" s="883"/>
      <c r="E38" s="283"/>
      <c r="F38" s="249"/>
      <c r="G38" s="249">
        <f t="shared" si="1"/>
        <v>0</v>
      </c>
      <c r="H38" s="249"/>
      <c r="I38" s="249"/>
      <c r="J38" s="249">
        <f t="shared" si="2"/>
        <v>0</v>
      </c>
    </row>
    <row r="39" spans="1:11" ht="15.75" customHeight="1">
      <c r="B39" s="881" t="s">
        <v>510</v>
      </c>
      <c r="C39" s="882"/>
      <c r="D39" s="883"/>
      <c r="E39" s="283"/>
      <c r="F39" s="249"/>
      <c r="G39" s="249">
        <f t="shared" si="1"/>
        <v>0</v>
      </c>
      <c r="H39" s="249"/>
      <c r="I39" s="249"/>
      <c r="J39" s="249">
        <f t="shared" si="2"/>
        <v>0</v>
      </c>
    </row>
    <row r="40" spans="1:11">
      <c r="B40" s="286"/>
      <c r="C40" s="287"/>
      <c r="D40" s="288"/>
      <c r="E40" s="289"/>
      <c r="F40" s="290"/>
      <c r="G40" s="290"/>
      <c r="H40" s="290"/>
      <c r="I40" s="290"/>
      <c r="J40" s="290"/>
    </row>
    <row r="41" spans="1:11" s="244" customFormat="1">
      <c r="A41" s="241"/>
      <c r="B41" s="256"/>
      <c r="C41" s="884" t="s">
        <v>376</v>
      </c>
      <c r="D41" s="885"/>
      <c r="E41" s="253">
        <f>+E11+E14+E23+E27+E30+E35+E37+E38+E39</f>
        <v>8765431.5500000007</v>
      </c>
      <c r="F41" s="253">
        <f t="shared" ref="F41:J41" si="8">+F11+F14+F23+F27+F30+F35+F37+F38+F39</f>
        <v>0</v>
      </c>
      <c r="G41" s="253">
        <f t="shared" si="8"/>
        <v>8765431.5500000007</v>
      </c>
      <c r="H41" s="253">
        <f t="shared" si="8"/>
        <v>6499039.71</v>
      </c>
      <c r="I41" s="253">
        <f t="shared" si="8"/>
        <v>6499039.71</v>
      </c>
      <c r="J41" s="253">
        <f t="shared" si="8"/>
        <v>2266391.8400000008</v>
      </c>
      <c r="K41" s="241"/>
    </row>
    <row r="42" spans="1:11">
      <c r="B42" s="208"/>
      <c r="C42" s="208"/>
      <c r="D42" s="208"/>
      <c r="E42" s="208"/>
      <c r="F42" s="208"/>
      <c r="G42" s="208"/>
      <c r="H42" s="208"/>
      <c r="I42" s="208"/>
      <c r="J42" s="208"/>
    </row>
    <row r="43" spans="1:11">
      <c r="B43" s="208"/>
      <c r="C43" s="208"/>
      <c r="D43" s="208"/>
      <c r="E43" s="208"/>
      <c r="F43" s="208"/>
      <c r="G43" s="208"/>
      <c r="H43" s="208"/>
      <c r="I43" s="208"/>
      <c r="J43" s="208"/>
    </row>
  </sheetData>
  <mergeCells count="18"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  <mergeCell ref="C35:D35"/>
    <mergeCell ref="B37:D37"/>
    <mergeCell ref="B38:D38"/>
    <mergeCell ref="B39:D39"/>
    <mergeCell ref="C41:D41"/>
  </mergeCells>
  <pageMargins left="0.7" right="0.7" top="0.75" bottom="0.75" header="0.3" footer="0.3"/>
  <pageSetup scale="78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70C0"/>
  </sheetPr>
  <dimension ref="A1:G36"/>
  <sheetViews>
    <sheetView workbookViewId="0">
      <selection activeCell="F19" sqref="F19"/>
    </sheetView>
  </sheetViews>
  <sheetFormatPr baseColWidth="10" defaultColWidth="10.77734375" defaultRowHeight="14.4"/>
  <cols>
    <col min="1" max="1" width="1.109375" customWidth="1"/>
    <col min="2" max="2" width="57" customWidth="1"/>
    <col min="6" max="6" width="4.33203125" style="231" customWidth="1"/>
  </cols>
  <sheetData>
    <row r="1" spans="1:5">
      <c r="A1" s="808" t="s">
        <v>377</v>
      </c>
      <c r="B1" s="809"/>
      <c r="C1" s="809"/>
      <c r="D1" s="809"/>
      <c r="E1" s="809"/>
    </row>
    <row r="2" spans="1:5">
      <c r="A2" s="811" t="s">
        <v>511</v>
      </c>
      <c r="B2" s="812"/>
      <c r="C2" s="812"/>
      <c r="D2" s="812"/>
      <c r="E2" s="812"/>
    </row>
    <row r="3" spans="1:5">
      <c r="A3" s="814" t="s">
        <v>285</v>
      </c>
      <c r="B3" s="815"/>
      <c r="C3" s="815"/>
      <c r="D3" s="815"/>
      <c r="E3" s="815"/>
    </row>
    <row r="4" spans="1:5" ht="6" customHeight="1">
      <c r="A4" s="208"/>
      <c r="B4" s="208"/>
      <c r="C4" s="208"/>
      <c r="D4" s="208"/>
      <c r="E4" s="208"/>
    </row>
    <row r="5" spans="1:5">
      <c r="A5" s="844" t="s">
        <v>3</v>
      </c>
      <c r="B5" s="844"/>
      <c r="C5" s="232" t="s">
        <v>343</v>
      </c>
      <c r="D5" s="232" t="s">
        <v>346</v>
      </c>
      <c r="E5" s="232" t="s">
        <v>512</v>
      </c>
    </row>
    <row r="6" spans="1:5" ht="5.25" customHeight="1" thickBot="1">
      <c r="A6" s="245"/>
      <c r="B6" s="246"/>
      <c r="C6" s="247"/>
      <c r="D6" s="247"/>
      <c r="E6" s="247"/>
    </row>
    <row r="7" spans="1:5" ht="15" thickBot="1">
      <c r="A7" s="291"/>
      <c r="B7" s="292" t="s">
        <v>513</v>
      </c>
      <c r="C7" s="293">
        <f>+C8+C9</f>
        <v>8765431.5500000007</v>
      </c>
      <c r="D7" s="293">
        <f t="shared" ref="D7:E7" si="0">+D8+D9</f>
        <v>9035438.1400000006</v>
      </c>
      <c r="E7" s="293">
        <f t="shared" si="0"/>
        <v>9035438.1400000006</v>
      </c>
    </row>
    <row r="8" spans="1:5">
      <c r="A8" s="893" t="s">
        <v>514</v>
      </c>
      <c r="B8" s="894"/>
      <c r="C8" s="290">
        <f>+EAI!E33</f>
        <v>8765431.5500000007</v>
      </c>
      <c r="D8" s="290">
        <f>+EAI!H33</f>
        <v>9035438.1400000006</v>
      </c>
      <c r="E8" s="290">
        <f>+EAI!I33</f>
        <v>9035438.1400000006</v>
      </c>
    </row>
    <row r="9" spans="1:5">
      <c r="A9" s="895" t="s">
        <v>515</v>
      </c>
      <c r="B9" s="896"/>
      <c r="C9" s="294">
        <f>+EAI!E46</f>
        <v>0</v>
      </c>
      <c r="D9" s="294">
        <f>+EAI!H46</f>
        <v>0</v>
      </c>
      <c r="E9" s="294">
        <f>+EAI!I46</f>
        <v>0</v>
      </c>
    </row>
    <row r="10" spans="1:5" ht="6.75" customHeight="1" thickBot="1">
      <c r="A10" s="233"/>
      <c r="B10" s="234"/>
      <c r="C10" s="249"/>
      <c r="D10" s="249"/>
      <c r="E10" s="249"/>
    </row>
    <row r="11" spans="1:5" ht="15" thickBot="1">
      <c r="A11" s="295"/>
      <c r="B11" s="292" t="s">
        <v>516</v>
      </c>
      <c r="C11" s="293">
        <f>+C12+C13</f>
        <v>0</v>
      </c>
      <c r="D11" s="293">
        <f t="shared" ref="D11:E11" si="1">+D12+D13</f>
        <v>0</v>
      </c>
      <c r="E11" s="293">
        <f t="shared" si="1"/>
        <v>0</v>
      </c>
    </row>
    <row r="12" spans="1:5">
      <c r="A12" s="897" t="s">
        <v>517</v>
      </c>
      <c r="B12" s="898"/>
      <c r="C12" s="290"/>
      <c r="D12" s="290"/>
      <c r="E12" s="290"/>
    </row>
    <row r="13" spans="1:5">
      <c r="A13" s="895" t="s">
        <v>518</v>
      </c>
      <c r="B13" s="896"/>
      <c r="C13" s="294"/>
      <c r="D13" s="294"/>
      <c r="E13" s="294"/>
    </row>
    <row r="14" spans="1:5" ht="5.25" customHeight="1" thickBot="1">
      <c r="A14" s="250"/>
      <c r="B14" s="248"/>
      <c r="C14" s="249"/>
      <c r="D14" s="249"/>
      <c r="E14" s="249"/>
    </row>
    <row r="15" spans="1:5" ht="15" thickBot="1">
      <c r="A15" s="291"/>
      <c r="B15" s="292" t="s">
        <v>519</v>
      </c>
      <c r="C15" s="293">
        <f>+C7-C11</f>
        <v>8765431.5500000007</v>
      </c>
      <c r="D15" s="293">
        <f t="shared" ref="D15:E15" si="2">+D7-D11</f>
        <v>9035438.1400000006</v>
      </c>
      <c r="E15" s="293">
        <f t="shared" si="2"/>
        <v>9035438.1400000006</v>
      </c>
    </row>
    <row r="16" spans="1:5">
      <c r="A16" s="208"/>
      <c r="B16" s="208"/>
      <c r="C16" s="208"/>
      <c r="D16" s="208"/>
      <c r="E16" s="208"/>
    </row>
    <row r="17" spans="1:7">
      <c r="A17" s="844" t="s">
        <v>3</v>
      </c>
      <c r="B17" s="844"/>
      <c r="C17" s="232" t="s">
        <v>343</v>
      </c>
      <c r="D17" s="232" t="s">
        <v>346</v>
      </c>
      <c r="E17" s="232" t="s">
        <v>512</v>
      </c>
    </row>
    <row r="18" spans="1:7" ht="6.75" customHeight="1">
      <c r="A18" s="245"/>
      <c r="B18" s="246"/>
      <c r="C18" s="247"/>
      <c r="D18" s="247"/>
      <c r="E18" s="247"/>
    </row>
    <row r="19" spans="1:7">
      <c r="A19" s="889" t="s">
        <v>520</v>
      </c>
      <c r="B19" s="890"/>
      <c r="C19" s="294">
        <f>+C15</f>
        <v>8765431.5500000007</v>
      </c>
      <c r="D19" s="294">
        <f t="shared" ref="D19:E19" si="3">+D15</f>
        <v>9035438.1400000006</v>
      </c>
      <c r="E19" s="294">
        <f t="shared" si="3"/>
        <v>9035438.1400000006</v>
      </c>
    </row>
    <row r="20" spans="1:7" ht="6" customHeight="1">
      <c r="A20" s="233"/>
      <c r="B20" s="234"/>
      <c r="C20" s="249"/>
      <c r="D20" s="249"/>
      <c r="E20" s="249"/>
    </row>
    <row r="21" spans="1:7">
      <c r="A21" s="889" t="s">
        <v>521</v>
      </c>
      <c r="B21" s="890"/>
      <c r="C21" s="294"/>
      <c r="D21" s="294"/>
      <c r="E21" s="294"/>
    </row>
    <row r="22" spans="1:7" ht="7.5" customHeight="1" thickBot="1">
      <c r="A22" s="250"/>
      <c r="B22" s="248"/>
      <c r="C22" s="249"/>
      <c r="D22" s="249"/>
      <c r="E22" s="249"/>
    </row>
    <row r="23" spans="1:7" ht="15" thickBot="1">
      <c r="A23" s="295"/>
      <c r="B23" s="292" t="s">
        <v>522</v>
      </c>
      <c r="C23" s="296">
        <f>+C19-C21</f>
        <v>8765431.5500000007</v>
      </c>
      <c r="D23" s="296">
        <f t="shared" ref="D23:E23" si="4">+D19-D21</f>
        <v>9035438.1400000006</v>
      </c>
      <c r="E23" s="296">
        <f t="shared" si="4"/>
        <v>9035438.1400000006</v>
      </c>
      <c r="G23" s="342"/>
    </row>
    <row r="24" spans="1:7">
      <c r="A24" s="208"/>
      <c r="B24" s="208"/>
      <c r="C24" s="208"/>
      <c r="D24" s="208"/>
      <c r="E24" s="208"/>
    </row>
    <row r="25" spans="1:7">
      <c r="A25" s="844" t="s">
        <v>3</v>
      </c>
      <c r="B25" s="844"/>
      <c r="C25" s="232" t="s">
        <v>343</v>
      </c>
      <c r="D25" s="232" t="s">
        <v>346</v>
      </c>
      <c r="E25" s="232" t="s">
        <v>512</v>
      </c>
    </row>
    <row r="26" spans="1:7" ht="5.25" customHeight="1">
      <c r="A26" s="245"/>
      <c r="B26" s="246"/>
      <c r="C26" s="247"/>
      <c r="D26" s="247"/>
      <c r="E26" s="247"/>
    </row>
    <row r="27" spans="1:7">
      <c r="A27" s="889" t="s">
        <v>523</v>
      </c>
      <c r="B27" s="890"/>
      <c r="C27" s="294">
        <f>+EAI!E52</f>
        <v>0</v>
      </c>
      <c r="D27" s="294">
        <f>+EAI!H51</f>
        <v>0</v>
      </c>
      <c r="E27" s="294">
        <f>+EAI!I54</f>
        <v>9035438.1400000006</v>
      </c>
    </row>
    <row r="28" spans="1:7" ht="5.25" customHeight="1">
      <c r="A28" s="233"/>
      <c r="B28" s="234"/>
      <c r="C28" s="249"/>
      <c r="D28" s="249"/>
      <c r="E28" s="249"/>
    </row>
    <row r="29" spans="1:7">
      <c r="A29" s="889" t="s">
        <v>524</v>
      </c>
      <c r="B29" s="890"/>
      <c r="C29" s="294"/>
      <c r="D29" s="294"/>
      <c r="E29" s="294"/>
    </row>
    <row r="30" spans="1:7" ht="3.75" customHeight="1" thickBot="1">
      <c r="A30" s="251"/>
      <c r="B30" s="252"/>
      <c r="C30" s="290"/>
      <c r="D30" s="290"/>
      <c r="E30" s="290"/>
    </row>
    <row r="31" spans="1:7" ht="15" thickBot="1">
      <c r="A31" s="295"/>
      <c r="B31" s="292" t="s">
        <v>525</v>
      </c>
      <c r="C31" s="296">
        <f>+C27-C29</f>
        <v>0</v>
      </c>
      <c r="D31" s="296">
        <f t="shared" ref="D31:E31" si="5">+D27-D29</f>
        <v>0</v>
      </c>
      <c r="E31" s="296">
        <f t="shared" si="5"/>
        <v>9035438.1400000006</v>
      </c>
    </row>
    <row r="32" spans="1:7" s="231" customFormat="1">
      <c r="A32" s="208"/>
      <c r="B32" s="208"/>
      <c r="C32" s="208"/>
      <c r="D32" s="208"/>
      <c r="E32" s="208"/>
    </row>
    <row r="33" spans="1:5" ht="23.25" customHeight="1">
      <c r="A33" s="208"/>
      <c r="B33" s="891" t="s">
        <v>526</v>
      </c>
      <c r="C33" s="891"/>
      <c r="D33" s="891"/>
      <c r="E33" s="891"/>
    </row>
    <row r="34" spans="1:5" ht="28.5" customHeight="1">
      <c r="A34" s="208"/>
      <c r="B34" s="891" t="s">
        <v>527</v>
      </c>
      <c r="C34" s="891"/>
      <c r="D34" s="891"/>
      <c r="E34" s="891"/>
    </row>
    <row r="35" spans="1:5">
      <c r="A35" s="208"/>
      <c r="B35" s="892" t="s">
        <v>528</v>
      </c>
      <c r="C35" s="892"/>
      <c r="D35" s="892"/>
      <c r="E35" s="892"/>
    </row>
    <row r="36" spans="1:5" s="231" customFormat="1"/>
  </sheetData>
  <mergeCells count="17"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  <mergeCell ref="A27:B27"/>
    <mergeCell ref="A29:B29"/>
    <mergeCell ref="B33:E33"/>
    <mergeCell ref="B34:E34"/>
    <mergeCell ref="B35:E35"/>
  </mergeCells>
  <pageMargins left="0.7" right="0.7" top="0.75" bottom="0.7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70C0"/>
    <pageSetUpPr fitToPage="1"/>
  </sheetPr>
  <dimension ref="A1:H42"/>
  <sheetViews>
    <sheetView topLeftCell="A19" workbookViewId="0">
      <selection activeCell="B9" sqref="B9"/>
    </sheetView>
  </sheetViews>
  <sheetFormatPr baseColWidth="10" defaultColWidth="10.77734375" defaultRowHeight="11.4"/>
  <cols>
    <col min="1" max="1" width="4.88671875" style="301" customWidth="1"/>
    <col min="2" max="2" width="30.77734375" style="301" customWidth="1"/>
    <col min="3" max="3" width="84.44140625" style="301" customWidth="1"/>
    <col min="4" max="4" width="31.77734375" style="301" customWidth="1"/>
    <col min="5" max="5" width="4.88671875" style="301" customWidth="1"/>
    <col min="6" max="256" width="11.44140625" style="301"/>
    <col min="257" max="257" width="4.88671875" style="301" customWidth="1"/>
    <col min="258" max="258" width="30.77734375" style="301" customWidth="1"/>
    <col min="259" max="259" width="84.44140625" style="301" customWidth="1"/>
    <col min="260" max="260" width="42.6640625" style="301" customWidth="1"/>
    <col min="261" max="261" width="4.88671875" style="301" customWidth="1"/>
    <col min="262" max="512" width="11.44140625" style="301"/>
    <col min="513" max="513" width="4.88671875" style="301" customWidth="1"/>
    <col min="514" max="514" width="30.77734375" style="301" customWidth="1"/>
    <col min="515" max="515" width="84.44140625" style="301" customWidth="1"/>
    <col min="516" max="516" width="42.6640625" style="301" customWidth="1"/>
    <col min="517" max="517" width="4.88671875" style="301" customWidth="1"/>
    <col min="518" max="768" width="11.44140625" style="301"/>
    <col min="769" max="769" width="4.88671875" style="301" customWidth="1"/>
    <col min="770" max="770" width="30.77734375" style="301" customWidth="1"/>
    <col min="771" max="771" width="84.44140625" style="301" customWidth="1"/>
    <col min="772" max="772" width="42.6640625" style="301" customWidth="1"/>
    <col min="773" max="773" width="4.88671875" style="301" customWidth="1"/>
    <col min="774" max="1024" width="11.44140625" style="301"/>
    <col min="1025" max="1025" width="4.88671875" style="301" customWidth="1"/>
    <col min="1026" max="1026" width="30.77734375" style="301" customWidth="1"/>
    <col min="1027" max="1027" width="84.44140625" style="301" customWidth="1"/>
    <col min="1028" max="1028" width="42.6640625" style="301" customWidth="1"/>
    <col min="1029" max="1029" width="4.88671875" style="301" customWidth="1"/>
    <col min="1030" max="1280" width="11.44140625" style="301"/>
    <col min="1281" max="1281" width="4.88671875" style="301" customWidth="1"/>
    <col min="1282" max="1282" width="30.77734375" style="301" customWidth="1"/>
    <col min="1283" max="1283" width="84.44140625" style="301" customWidth="1"/>
    <col min="1284" max="1284" width="42.6640625" style="301" customWidth="1"/>
    <col min="1285" max="1285" width="4.88671875" style="301" customWidth="1"/>
    <col min="1286" max="1536" width="11.44140625" style="301"/>
    <col min="1537" max="1537" width="4.88671875" style="301" customWidth="1"/>
    <col min="1538" max="1538" width="30.77734375" style="301" customWidth="1"/>
    <col min="1539" max="1539" width="84.44140625" style="301" customWidth="1"/>
    <col min="1540" max="1540" width="42.6640625" style="301" customWidth="1"/>
    <col min="1541" max="1541" width="4.88671875" style="301" customWidth="1"/>
    <col min="1542" max="1792" width="11.44140625" style="301"/>
    <col min="1793" max="1793" width="4.88671875" style="301" customWidth="1"/>
    <col min="1794" max="1794" width="30.77734375" style="301" customWidth="1"/>
    <col min="1795" max="1795" width="84.44140625" style="301" customWidth="1"/>
    <col min="1796" max="1796" width="42.6640625" style="301" customWidth="1"/>
    <col min="1797" max="1797" width="4.88671875" style="301" customWidth="1"/>
    <col min="1798" max="2048" width="11.44140625" style="301"/>
    <col min="2049" max="2049" width="4.88671875" style="301" customWidth="1"/>
    <col min="2050" max="2050" width="30.77734375" style="301" customWidth="1"/>
    <col min="2051" max="2051" width="84.44140625" style="301" customWidth="1"/>
    <col min="2052" max="2052" width="42.6640625" style="301" customWidth="1"/>
    <col min="2053" max="2053" width="4.88671875" style="301" customWidth="1"/>
    <col min="2054" max="2304" width="11.44140625" style="301"/>
    <col min="2305" max="2305" width="4.88671875" style="301" customWidth="1"/>
    <col min="2306" max="2306" width="30.77734375" style="301" customWidth="1"/>
    <col min="2307" max="2307" width="84.44140625" style="301" customWidth="1"/>
    <col min="2308" max="2308" width="42.6640625" style="301" customWidth="1"/>
    <col min="2309" max="2309" width="4.88671875" style="301" customWidth="1"/>
    <col min="2310" max="2560" width="11.44140625" style="301"/>
    <col min="2561" max="2561" width="4.88671875" style="301" customWidth="1"/>
    <col min="2562" max="2562" width="30.77734375" style="301" customWidth="1"/>
    <col min="2563" max="2563" width="84.44140625" style="301" customWidth="1"/>
    <col min="2564" max="2564" width="42.6640625" style="301" customWidth="1"/>
    <col min="2565" max="2565" width="4.88671875" style="301" customWidth="1"/>
    <col min="2566" max="2816" width="11.44140625" style="301"/>
    <col min="2817" max="2817" width="4.88671875" style="301" customWidth="1"/>
    <col min="2818" max="2818" width="30.77734375" style="301" customWidth="1"/>
    <col min="2819" max="2819" width="84.44140625" style="301" customWidth="1"/>
    <col min="2820" max="2820" width="42.6640625" style="301" customWidth="1"/>
    <col min="2821" max="2821" width="4.88671875" style="301" customWidth="1"/>
    <col min="2822" max="3072" width="11.44140625" style="301"/>
    <col min="3073" max="3073" width="4.88671875" style="301" customWidth="1"/>
    <col min="3074" max="3074" width="30.77734375" style="301" customWidth="1"/>
    <col min="3075" max="3075" width="84.44140625" style="301" customWidth="1"/>
    <col min="3076" max="3076" width="42.6640625" style="301" customWidth="1"/>
    <col min="3077" max="3077" width="4.88671875" style="301" customWidth="1"/>
    <col min="3078" max="3328" width="11.44140625" style="301"/>
    <col min="3329" max="3329" width="4.88671875" style="301" customWidth="1"/>
    <col min="3330" max="3330" width="30.77734375" style="301" customWidth="1"/>
    <col min="3331" max="3331" width="84.44140625" style="301" customWidth="1"/>
    <col min="3332" max="3332" width="42.6640625" style="301" customWidth="1"/>
    <col min="3333" max="3333" width="4.88671875" style="301" customWidth="1"/>
    <col min="3334" max="3584" width="11.44140625" style="301"/>
    <col min="3585" max="3585" width="4.88671875" style="301" customWidth="1"/>
    <col min="3586" max="3586" width="30.77734375" style="301" customWidth="1"/>
    <col min="3587" max="3587" width="84.44140625" style="301" customWidth="1"/>
    <col min="3588" max="3588" width="42.6640625" style="301" customWidth="1"/>
    <col min="3589" max="3589" width="4.88671875" style="301" customWidth="1"/>
    <col min="3590" max="3840" width="11.44140625" style="301"/>
    <col min="3841" max="3841" width="4.88671875" style="301" customWidth="1"/>
    <col min="3842" max="3842" width="30.77734375" style="301" customWidth="1"/>
    <col min="3843" max="3843" width="84.44140625" style="301" customWidth="1"/>
    <col min="3844" max="3844" width="42.6640625" style="301" customWidth="1"/>
    <col min="3845" max="3845" width="4.88671875" style="301" customWidth="1"/>
    <col min="3846" max="4096" width="11.44140625" style="301"/>
    <col min="4097" max="4097" width="4.88671875" style="301" customWidth="1"/>
    <col min="4098" max="4098" width="30.77734375" style="301" customWidth="1"/>
    <col min="4099" max="4099" width="84.44140625" style="301" customWidth="1"/>
    <col min="4100" max="4100" width="42.6640625" style="301" customWidth="1"/>
    <col min="4101" max="4101" width="4.88671875" style="301" customWidth="1"/>
    <col min="4102" max="4352" width="11.44140625" style="301"/>
    <col min="4353" max="4353" width="4.88671875" style="301" customWidth="1"/>
    <col min="4354" max="4354" width="30.77734375" style="301" customWidth="1"/>
    <col min="4355" max="4355" width="84.44140625" style="301" customWidth="1"/>
    <col min="4356" max="4356" width="42.6640625" style="301" customWidth="1"/>
    <col min="4357" max="4357" width="4.88671875" style="301" customWidth="1"/>
    <col min="4358" max="4608" width="11.44140625" style="301"/>
    <col min="4609" max="4609" width="4.88671875" style="301" customWidth="1"/>
    <col min="4610" max="4610" width="30.77734375" style="301" customWidth="1"/>
    <col min="4611" max="4611" width="84.44140625" style="301" customWidth="1"/>
    <col min="4612" max="4612" width="42.6640625" style="301" customWidth="1"/>
    <col min="4613" max="4613" width="4.88671875" style="301" customWidth="1"/>
    <col min="4614" max="4864" width="11.44140625" style="301"/>
    <col min="4865" max="4865" width="4.88671875" style="301" customWidth="1"/>
    <col min="4866" max="4866" width="30.77734375" style="301" customWidth="1"/>
    <col min="4867" max="4867" width="84.44140625" style="301" customWidth="1"/>
    <col min="4868" max="4868" width="42.6640625" style="301" customWidth="1"/>
    <col min="4869" max="4869" width="4.88671875" style="301" customWidth="1"/>
    <col min="4870" max="5120" width="11.44140625" style="301"/>
    <col min="5121" max="5121" width="4.88671875" style="301" customWidth="1"/>
    <col min="5122" max="5122" width="30.77734375" style="301" customWidth="1"/>
    <col min="5123" max="5123" width="84.44140625" style="301" customWidth="1"/>
    <col min="5124" max="5124" width="42.6640625" style="301" customWidth="1"/>
    <col min="5125" max="5125" width="4.88671875" style="301" customWidth="1"/>
    <col min="5126" max="5376" width="11.44140625" style="301"/>
    <col min="5377" max="5377" width="4.88671875" style="301" customWidth="1"/>
    <col min="5378" max="5378" width="30.77734375" style="301" customWidth="1"/>
    <col min="5379" max="5379" width="84.44140625" style="301" customWidth="1"/>
    <col min="5380" max="5380" width="42.6640625" style="301" customWidth="1"/>
    <col min="5381" max="5381" width="4.88671875" style="301" customWidth="1"/>
    <col min="5382" max="5632" width="11.44140625" style="301"/>
    <col min="5633" max="5633" width="4.88671875" style="301" customWidth="1"/>
    <col min="5634" max="5634" width="30.77734375" style="301" customWidth="1"/>
    <col min="5635" max="5635" width="84.44140625" style="301" customWidth="1"/>
    <col min="5636" max="5636" width="42.6640625" style="301" customWidth="1"/>
    <col min="5637" max="5637" width="4.88671875" style="301" customWidth="1"/>
    <col min="5638" max="5888" width="11.44140625" style="301"/>
    <col min="5889" max="5889" width="4.88671875" style="301" customWidth="1"/>
    <col min="5890" max="5890" width="30.77734375" style="301" customWidth="1"/>
    <col min="5891" max="5891" width="84.44140625" style="301" customWidth="1"/>
    <col min="5892" max="5892" width="42.6640625" style="301" customWidth="1"/>
    <col min="5893" max="5893" width="4.88671875" style="301" customWidth="1"/>
    <col min="5894" max="6144" width="11.44140625" style="301"/>
    <col min="6145" max="6145" width="4.88671875" style="301" customWidth="1"/>
    <col min="6146" max="6146" width="30.77734375" style="301" customWidth="1"/>
    <col min="6147" max="6147" width="84.44140625" style="301" customWidth="1"/>
    <col min="6148" max="6148" width="42.6640625" style="301" customWidth="1"/>
    <col min="6149" max="6149" width="4.88671875" style="301" customWidth="1"/>
    <col min="6150" max="6400" width="11.44140625" style="301"/>
    <col min="6401" max="6401" width="4.88671875" style="301" customWidth="1"/>
    <col min="6402" max="6402" width="30.77734375" style="301" customWidth="1"/>
    <col min="6403" max="6403" width="84.44140625" style="301" customWidth="1"/>
    <col min="6404" max="6404" width="42.6640625" style="301" customWidth="1"/>
    <col min="6405" max="6405" width="4.88671875" style="301" customWidth="1"/>
    <col min="6406" max="6656" width="11.44140625" style="301"/>
    <col min="6657" max="6657" width="4.88671875" style="301" customWidth="1"/>
    <col min="6658" max="6658" width="30.77734375" style="301" customWidth="1"/>
    <col min="6659" max="6659" width="84.44140625" style="301" customWidth="1"/>
    <col min="6660" max="6660" width="42.6640625" style="301" customWidth="1"/>
    <col min="6661" max="6661" width="4.88671875" style="301" customWidth="1"/>
    <col min="6662" max="6912" width="11.44140625" style="301"/>
    <col min="6913" max="6913" width="4.88671875" style="301" customWidth="1"/>
    <col min="6914" max="6914" width="30.77734375" style="301" customWidth="1"/>
    <col min="6915" max="6915" width="84.44140625" style="301" customWidth="1"/>
    <col min="6916" max="6916" width="42.6640625" style="301" customWidth="1"/>
    <col min="6917" max="6917" width="4.88671875" style="301" customWidth="1"/>
    <col min="6918" max="7168" width="11.44140625" style="301"/>
    <col min="7169" max="7169" width="4.88671875" style="301" customWidth="1"/>
    <col min="7170" max="7170" width="30.77734375" style="301" customWidth="1"/>
    <col min="7171" max="7171" width="84.44140625" style="301" customWidth="1"/>
    <col min="7172" max="7172" width="42.6640625" style="301" customWidth="1"/>
    <col min="7173" max="7173" width="4.88671875" style="301" customWidth="1"/>
    <col min="7174" max="7424" width="11.44140625" style="301"/>
    <col min="7425" max="7425" width="4.88671875" style="301" customWidth="1"/>
    <col min="7426" max="7426" width="30.77734375" style="301" customWidth="1"/>
    <col min="7427" max="7427" width="84.44140625" style="301" customWidth="1"/>
    <col min="7428" max="7428" width="42.6640625" style="301" customWidth="1"/>
    <col min="7429" max="7429" width="4.88671875" style="301" customWidth="1"/>
    <col min="7430" max="7680" width="11.44140625" style="301"/>
    <col min="7681" max="7681" width="4.88671875" style="301" customWidth="1"/>
    <col min="7682" max="7682" width="30.77734375" style="301" customWidth="1"/>
    <col min="7683" max="7683" width="84.44140625" style="301" customWidth="1"/>
    <col min="7684" max="7684" width="42.6640625" style="301" customWidth="1"/>
    <col min="7685" max="7685" width="4.88671875" style="301" customWidth="1"/>
    <col min="7686" max="7936" width="11.44140625" style="301"/>
    <col min="7937" max="7937" width="4.88671875" style="301" customWidth="1"/>
    <col min="7938" max="7938" width="30.77734375" style="301" customWidth="1"/>
    <col min="7939" max="7939" width="84.44140625" style="301" customWidth="1"/>
    <col min="7940" max="7940" width="42.6640625" style="301" customWidth="1"/>
    <col min="7941" max="7941" width="4.88671875" style="301" customWidth="1"/>
    <col min="7942" max="8192" width="11.44140625" style="301"/>
    <col min="8193" max="8193" width="4.88671875" style="301" customWidth="1"/>
    <col min="8194" max="8194" width="30.77734375" style="301" customWidth="1"/>
    <col min="8195" max="8195" width="84.44140625" style="301" customWidth="1"/>
    <col min="8196" max="8196" width="42.6640625" style="301" customWidth="1"/>
    <col min="8197" max="8197" width="4.88671875" style="301" customWidth="1"/>
    <col min="8198" max="8448" width="11.44140625" style="301"/>
    <col min="8449" max="8449" width="4.88671875" style="301" customWidth="1"/>
    <col min="8450" max="8450" width="30.77734375" style="301" customWidth="1"/>
    <col min="8451" max="8451" width="84.44140625" style="301" customWidth="1"/>
    <col min="8452" max="8452" width="42.6640625" style="301" customWidth="1"/>
    <col min="8453" max="8453" width="4.88671875" style="301" customWidth="1"/>
    <col min="8454" max="8704" width="11.44140625" style="301"/>
    <col min="8705" max="8705" width="4.88671875" style="301" customWidth="1"/>
    <col min="8706" max="8706" width="30.77734375" style="301" customWidth="1"/>
    <col min="8707" max="8707" width="84.44140625" style="301" customWidth="1"/>
    <col min="8708" max="8708" width="42.6640625" style="301" customWidth="1"/>
    <col min="8709" max="8709" width="4.88671875" style="301" customWidth="1"/>
    <col min="8710" max="8960" width="11.44140625" style="301"/>
    <col min="8961" max="8961" width="4.88671875" style="301" customWidth="1"/>
    <col min="8962" max="8962" width="30.77734375" style="301" customWidth="1"/>
    <col min="8963" max="8963" width="84.44140625" style="301" customWidth="1"/>
    <col min="8964" max="8964" width="42.6640625" style="301" customWidth="1"/>
    <col min="8965" max="8965" width="4.88671875" style="301" customWidth="1"/>
    <col min="8966" max="9216" width="11.44140625" style="301"/>
    <col min="9217" max="9217" width="4.88671875" style="301" customWidth="1"/>
    <col min="9218" max="9218" width="30.77734375" style="301" customWidth="1"/>
    <col min="9219" max="9219" width="84.44140625" style="301" customWidth="1"/>
    <col min="9220" max="9220" width="42.6640625" style="301" customWidth="1"/>
    <col min="9221" max="9221" width="4.88671875" style="301" customWidth="1"/>
    <col min="9222" max="9472" width="11.44140625" style="301"/>
    <col min="9473" max="9473" width="4.88671875" style="301" customWidth="1"/>
    <col min="9474" max="9474" width="30.77734375" style="301" customWidth="1"/>
    <col min="9475" max="9475" width="84.44140625" style="301" customWidth="1"/>
    <col min="9476" max="9476" width="42.6640625" style="301" customWidth="1"/>
    <col min="9477" max="9477" width="4.88671875" style="301" customWidth="1"/>
    <col min="9478" max="9728" width="11.44140625" style="301"/>
    <col min="9729" max="9729" width="4.88671875" style="301" customWidth="1"/>
    <col min="9730" max="9730" width="30.77734375" style="301" customWidth="1"/>
    <col min="9731" max="9731" width="84.44140625" style="301" customWidth="1"/>
    <col min="9732" max="9732" width="42.6640625" style="301" customWidth="1"/>
    <col min="9733" max="9733" width="4.88671875" style="301" customWidth="1"/>
    <col min="9734" max="9984" width="11.44140625" style="301"/>
    <col min="9985" max="9985" width="4.88671875" style="301" customWidth="1"/>
    <col min="9986" max="9986" width="30.77734375" style="301" customWidth="1"/>
    <col min="9987" max="9987" width="84.44140625" style="301" customWidth="1"/>
    <col min="9988" max="9988" width="42.6640625" style="301" customWidth="1"/>
    <col min="9989" max="9989" width="4.88671875" style="301" customWidth="1"/>
    <col min="9990" max="10240" width="11.44140625" style="301"/>
    <col min="10241" max="10241" width="4.88671875" style="301" customWidth="1"/>
    <col min="10242" max="10242" width="30.77734375" style="301" customWidth="1"/>
    <col min="10243" max="10243" width="84.44140625" style="301" customWidth="1"/>
    <col min="10244" max="10244" width="42.6640625" style="301" customWidth="1"/>
    <col min="10245" max="10245" width="4.88671875" style="301" customWidth="1"/>
    <col min="10246" max="10496" width="11.44140625" style="301"/>
    <col min="10497" max="10497" width="4.88671875" style="301" customWidth="1"/>
    <col min="10498" max="10498" width="30.77734375" style="301" customWidth="1"/>
    <col min="10499" max="10499" width="84.44140625" style="301" customWidth="1"/>
    <col min="10500" max="10500" width="42.6640625" style="301" customWidth="1"/>
    <col min="10501" max="10501" width="4.88671875" style="301" customWidth="1"/>
    <col min="10502" max="10752" width="11.44140625" style="301"/>
    <col min="10753" max="10753" width="4.88671875" style="301" customWidth="1"/>
    <col min="10754" max="10754" width="30.77734375" style="301" customWidth="1"/>
    <col min="10755" max="10755" width="84.44140625" style="301" customWidth="1"/>
    <col min="10756" max="10756" width="42.6640625" style="301" customWidth="1"/>
    <col min="10757" max="10757" width="4.88671875" style="301" customWidth="1"/>
    <col min="10758" max="11008" width="11.44140625" style="301"/>
    <col min="11009" max="11009" width="4.88671875" style="301" customWidth="1"/>
    <col min="11010" max="11010" width="30.77734375" style="301" customWidth="1"/>
    <col min="11011" max="11011" width="84.44140625" style="301" customWidth="1"/>
    <col min="11012" max="11012" width="42.6640625" style="301" customWidth="1"/>
    <col min="11013" max="11013" width="4.88671875" style="301" customWidth="1"/>
    <col min="11014" max="11264" width="11.44140625" style="301"/>
    <col min="11265" max="11265" width="4.88671875" style="301" customWidth="1"/>
    <col min="11266" max="11266" width="30.77734375" style="301" customWidth="1"/>
    <col min="11267" max="11267" width="84.44140625" style="301" customWidth="1"/>
    <col min="11268" max="11268" width="42.6640625" style="301" customWidth="1"/>
    <col min="11269" max="11269" width="4.88671875" style="301" customWidth="1"/>
    <col min="11270" max="11520" width="11.44140625" style="301"/>
    <col min="11521" max="11521" width="4.88671875" style="301" customWidth="1"/>
    <col min="11522" max="11522" width="30.77734375" style="301" customWidth="1"/>
    <col min="11523" max="11523" width="84.44140625" style="301" customWidth="1"/>
    <col min="11524" max="11524" width="42.6640625" style="301" customWidth="1"/>
    <col min="11525" max="11525" width="4.88671875" style="301" customWidth="1"/>
    <col min="11526" max="11776" width="11.44140625" style="301"/>
    <col min="11777" max="11777" width="4.88671875" style="301" customWidth="1"/>
    <col min="11778" max="11778" width="30.77734375" style="301" customWidth="1"/>
    <col min="11779" max="11779" width="84.44140625" style="301" customWidth="1"/>
    <col min="11780" max="11780" width="42.6640625" style="301" customWidth="1"/>
    <col min="11781" max="11781" width="4.88671875" style="301" customWidth="1"/>
    <col min="11782" max="12032" width="11.44140625" style="301"/>
    <col min="12033" max="12033" width="4.88671875" style="301" customWidth="1"/>
    <col min="12034" max="12034" width="30.77734375" style="301" customWidth="1"/>
    <col min="12035" max="12035" width="84.44140625" style="301" customWidth="1"/>
    <col min="12036" max="12036" width="42.6640625" style="301" customWidth="1"/>
    <col min="12037" max="12037" width="4.88671875" style="301" customWidth="1"/>
    <col min="12038" max="12288" width="11.44140625" style="301"/>
    <col min="12289" max="12289" width="4.88671875" style="301" customWidth="1"/>
    <col min="12290" max="12290" width="30.77734375" style="301" customWidth="1"/>
    <col min="12291" max="12291" width="84.44140625" style="301" customWidth="1"/>
    <col min="12292" max="12292" width="42.6640625" style="301" customWidth="1"/>
    <col min="12293" max="12293" width="4.88671875" style="301" customWidth="1"/>
    <col min="12294" max="12544" width="11.44140625" style="301"/>
    <col min="12545" max="12545" width="4.88671875" style="301" customWidth="1"/>
    <col min="12546" max="12546" width="30.77734375" style="301" customWidth="1"/>
    <col min="12547" max="12547" width="84.44140625" style="301" customWidth="1"/>
    <col min="12548" max="12548" width="42.6640625" style="301" customWidth="1"/>
    <col min="12549" max="12549" width="4.88671875" style="301" customWidth="1"/>
    <col min="12550" max="12800" width="11.44140625" style="301"/>
    <col min="12801" max="12801" width="4.88671875" style="301" customWidth="1"/>
    <col min="12802" max="12802" width="30.77734375" style="301" customWidth="1"/>
    <col min="12803" max="12803" width="84.44140625" style="301" customWidth="1"/>
    <col min="12804" max="12804" width="42.6640625" style="301" customWidth="1"/>
    <col min="12805" max="12805" width="4.88671875" style="301" customWidth="1"/>
    <col min="12806" max="13056" width="11.44140625" style="301"/>
    <col min="13057" max="13057" width="4.88671875" style="301" customWidth="1"/>
    <col min="13058" max="13058" width="30.77734375" style="301" customWidth="1"/>
    <col min="13059" max="13059" width="84.44140625" style="301" customWidth="1"/>
    <col min="13060" max="13060" width="42.6640625" style="301" customWidth="1"/>
    <col min="13061" max="13061" width="4.88671875" style="301" customWidth="1"/>
    <col min="13062" max="13312" width="11.44140625" style="301"/>
    <col min="13313" max="13313" width="4.88671875" style="301" customWidth="1"/>
    <col min="13314" max="13314" width="30.77734375" style="301" customWidth="1"/>
    <col min="13315" max="13315" width="84.44140625" style="301" customWidth="1"/>
    <col min="13316" max="13316" width="42.6640625" style="301" customWidth="1"/>
    <col min="13317" max="13317" width="4.88671875" style="301" customWidth="1"/>
    <col min="13318" max="13568" width="11.44140625" style="301"/>
    <col min="13569" max="13569" width="4.88671875" style="301" customWidth="1"/>
    <col min="13570" max="13570" width="30.77734375" style="301" customWidth="1"/>
    <col min="13571" max="13571" width="84.44140625" style="301" customWidth="1"/>
    <col min="13572" max="13572" width="42.6640625" style="301" customWidth="1"/>
    <col min="13573" max="13573" width="4.88671875" style="301" customWidth="1"/>
    <col min="13574" max="13824" width="11.44140625" style="301"/>
    <col min="13825" max="13825" width="4.88671875" style="301" customWidth="1"/>
    <col min="13826" max="13826" width="30.77734375" style="301" customWidth="1"/>
    <col min="13827" max="13827" width="84.44140625" style="301" customWidth="1"/>
    <col min="13828" max="13828" width="42.6640625" style="301" customWidth="1"/>
    <col min="13829" max="13829" width="4.88671875" style="301" customWidth="1"/>
    <col min="13830" max="14080" width="11.44140625" style="301"/>
    <col min="14081" max="14081" width="4.88671875" style="301" customWidth="1"/>
    <col min="14082" max="14082" width="30.77734375" style="301" customWidth="1"/>
    <col min="14083" max="14083" width="84.44140625" style="301" customWidth="1"/>
    <col min="14084" max="14084" width="42.6640625" style="301" customWidth="1"/>
    <col min="14085" max="14085" width="4.88671875" style="301" customWidth="1"/>
    <col min="14086" max="14336" width="11.44140625" style="301"/>
    <col min="14337" max="14337" width="4.88671875" style="301" customWidth="1"/>
    <col min="14338" max="14338" width="30.77734375" style="301" customWidth="1"/>
    <col min="14339" max="14339" width="84.44140625" style="301" customWidth="1"/>
    <col min="14340" max="14340" width="42.6640625" style="301" customWidth="1"/>
    <col min="14341" max="14341" width="4.88671875" style="301" customWidth="1"/>
    <col min="14342" max="14592" width="11.44140625" style="301"/>
    <col min="14593" max="14593" width="4.88671875" style="301" customWidth="1"/>
    <col min="14594" max="14594" width="30.77734375" style="301" customWidth="1"/>
    <col min="14595" max="14595" width="84.44140625" style="301" customWidth="1"/>
    <col min="14596" max="14596" width="42.6640625" style="301" customWidth="1"/>
    <col min="14597" max="14597" width="4.88671875" style="301" customWidth="1"/>
    <col min="14598" max="14848" width="11.44140625" style="301"/>
    <col min="14849" max="14849" width="4.88671875" style="301" customWidth="1"/>
    <col min="14850" max="14850" width="30.77734375" style="301" customWidth="1"/>
    <col min="14851" max="14851" width="84.44140625" style="301" customWidth="1"/>
    <col min="14852" max="14852" width="42.6640625" style="301" customWidth="1"/>
    <col min="14853" max="14853" width="4.88671875" style="301" customWidth="1"/>
    <col min="14854" max="15104" width="11.44140625" style="301"/>
    <col min="15105" max="15105" width="4.88671875" style="301" customWidth="1"/>
    <col min="15106" max="15106" width="30.77734375" style="301" customWidth="1"/>
    <col min="15107" max="15107" width="84.44140625" style="301" customWidth="1"/>
    <col min="15108" max="15108" width="42.6640625" style="301" customWidth="1"/>
    <col min="15109" max="15109" width="4.88671875" style="301" customWidth="1"/>
    <col min="15110" max="15360" width="11.44140625" style="301"/>
    <col min="15361" max="15361" width="4.88671875" style="301" customWidth="1"/>
    <col min="15362" max="15362" width="30.77734375" style="301" customWidth="1"/>
    <col min="15363" max="15363" width="84.44140625" style="301" customWidth="1"/>
    <col min="15364" max="15364" width="42.6640625" style="301" customWidth="1"/>
    <col min="15365" max="15365" width="4.88671875" style="301" customWidth="1"/>
    <col min="15366" max="15616" width="11.44140625" style="301"/>
    <col min="15617" max="15617" width="4.88671875" style="301" customWidth="1"/>
    <col min="15618" max="15618" width="30.77734375" style="301" customWidth="1"/>
    <col min="15619" max="15619" width="84.44140625" style="301" customWidth="1"/>
    <col min="15620" max="15620" width="42.6640625" style="301" customWidth="1"/>
    <col min="15621" max="15621" width="4.88671875" style="301" customWidth="1"/>
    <col min="15622" max="15872" width="11.44140625" style="301"/>
    <col min="15873" max="15873" width="4.88671875" style="301" customWidth="1"/>
    <col min="15874" max="15874" width="30.77734375" style="301" customWidth="1"/>
    <col min="15875" max="15875" width="84.44140625" style="301" customWidth="1"/>
    <col min="15876" max="15876" width="42.6640625" style="301" customWidth="1"/>
    <col min="15877" max="15877" width="4.88671875" style="301" customWidth="1"/>
    <col min="15878" max="16128" width="11.44140625" style="301"/>
    <col min="16129" max="16129" width="4.88671875" style="301" customWidth="1"/>
    <col min="16130" max="16130" width="30.77734375" style="301" customWidth="1"/>
    <col min="16131" max="16131" width="84.44140625" style="301" customWidth="1"/>
    <col min="16132" max="16132" width="42.6640625" style="301" customWidth="1"/>
    <col min="16133" max="16133" width="4.88671875" style="301" customWidth="1"/>
    <col min="16134" max="16384" width="11.44140625" style="301"/>
  </cols>
  <sheetData>
    <row r="1" spans="1:8" s="16" customFormat="1" ht="12">
      <c r="B1" s="899" t="s">
        <v>529</v>
      </c>
      <c r="C1" s="899"/>
      <c r="D1" s="899"/>
      <c r="E1" s="899"/>
    </row>
    <row r="2" spans="1:8" s="16" customFormat="1" ht="12">
      <c r="B2" s="899" t="s">
        <v>610</v>
      </c>
      <c r="C2" s="899"/>
      <c r="D2" s="899"/>
      <c r="E2" s="899"/>
    </row>
    <row r="3" spans="1:8" s="16" customFormat="1" ht="12">
      <c r="B3" s="899" t="s">
        <v>1</v>
      </c>
      <c r="C3" s="899"/>
      <c r="D3" s="899"/>
      <c r="E3" s="899"/>
    </row>
    <row r="4" spans="1:8" ht="12">
      <c r="A4" s="297"/>
      <c r="B4" s="298" t="s">
        <v>2</v>
      </c>
      <c r="C4" s="900" t="s">
        <v>611</v>
      </c>
      <c r="D4" s="900"/>
      <c r="E4" s="299"/>
      <c r="F4" s="300"/>
      <c r="G4" s="300"/>
      <c r="H4" s="300"/>
    </row>
    <row r="5" spans="1:8" ht="12">
      <c r="A5" s="297"/>
      <c r="B5" s="302"/>
      <c r="C5" s="303"/>
      <c r="D5" s="303"/>
      <c r="E5" s="304"/>
    </row>
    <row r="6" spans="1:8">
      <c r="A6" s="305"/>
      <c r="B6" s="306"/>
      <c r="C6" s="305"/>
      <c r="D6" s="305"/>
      <c r="E6" s="306"/>
    </row>
    <row r="7" spans="1:8" s="16" customFormat="1" ht="12">
      <c r="A7" s="901" t="s">
        <v>530</v>
      </c>
      <c r="B7" s="902"/>
      <c r="C7" s="307" t="s">
        <v>531</v>
      </c>
      <c r="D7" s="307" t="s">
        <v>532</v>
      </c>
      <c r="E7" s="308"/>
    </row>
    <row r="8" spans="1:8" ht="12">
      <c r="A8" s="309"/>
      <c r="B8" s="310"/>
      <c r="C8" s="310"/>
      <c r="D8" s="310"/>
      <c r="E8" s="311"/>
    </row>
    <row r="9" spans="1:8" ht="12">
      <c r="A9" s="312"/>
      <c r="B9" s="313">
        <v>1</v>
      </c>
      <c r="C9" s="349" t="s">
        <v>613</v>
      </c>
      <c r="D9" s="350">
        <v>1390.43</v>
      </c>
      <c r="E9" s="314"/>
    </row>
    <row r="10" spans="1:8" ht="12">
      <c r="A10" s="312"/>
      <c r="B10" s="313">
        <v>2</v>
      </c>
      <c r="C10" s="349" t="s">
        <v>614</v>
      </c>
      <c r="D10" s="350">
        <v>955.65</v>
      </c>
      <c r="E10" s="314"/>
    </row>
    <row r="11" spans="1:8" ht="12">
      <c r="A11" s="312"/>
      <c r="B11" s="313">
        <v>3</v>
      </c>
      <c r="C11" s="349" t="s">
        <v>615</v>
      </c>
      <c r="D11" s="350">
        <v>5450</v>
      </c>
      <c r="E11" s="314"/>
    </row>
    <row r="12" spans="1:8" ht="12">
      <c r="A12" s="312"/>
      <c r="B12" s="313">
        <v>4</v>
      </c>
      <c r="C12" s="349" t="s">
        <v>616</v>
      </c>
      <c r="D12" s="350">
        <v>2350</v>
      </c>
      <c r="E12" s="314"/>
    </row>
    <row r="13" spans="1:8" ht="12">
      <c r="A13" s="312"/>
      <c r="B13" s="313">
        <v>5</v>
      </c>
      <c r="C13" s="349" t="s">
        <v>617</v>
      </c>
      <c r="D13" s="350">
        <v>1292.24</v>
      </c>
      <c r="E13" s="314"/>
    </row>
    <row r="14" spans="1:8" ht="12">
      <c r="A14" s="312"/>
      <c r="B14" s="313">
        <v>6</v>
      </c>
      <c r="C14" s="349" t="s">
        <v>618</v>
      </c>
      <c r="D14" s="350">
        <v>3444.84</v>
      </c>
      <c r="E14" s="314"/>
    </row>
    <row r="15" spans="1:8" ht="12">
      <c r="A15" s="312"/>
      <c r="B15" s="313">
        <v>7</v>
      </c>
      <c r="C15" s="349" t="s">
        <v>619</v>
      </c>
      <c r="D15" s="350">
        <v>1375.88</v>
      </c>
      <c r="E15" s="314"/>
    </row>
    <row r="16" spans="1:8" ht="12">
      <c r="A16" s="315"/>
      <c r="B16" s="313">
        <v>8</v>
      </c>
      <c r="C16" s="349" t="s">
        <v>620</v>
      </c>
      <c r="D16" s="350">
        <v>1895.69</v>
      </c>
      <c r="E16" s="314"/>
    </row>
    <row r="17" spans="1:7" ht="12">
      <c r="A17" s="315"/>
      <c r="B17" s="313">
        <v>9</v>
      </c>
      <c r="C17" s="349" t="s">
        <v>621</v>
      </c>
      <c r="D17" s="350">
        <v>1171.72</v>
      </c>
      <c r="E17" s="314"/>
    </row>
    <row r="18" spans="1:7" ht="12">
      <c r="A18" s="315"/>
      <c r="B18" s="313">
        <v>10</v>
      </c>
      <c r="C18" s="349" t="s">
        <v>622</v>
      </c>
      <c r="D18" s="350">
        <v>17764</v>
      </c>
      <c r="E18" s="314"/>
    </row>
    <row r="19" spans="1:7" ht="12">
      <c r="A19" s="315"/>
      <c r="B19" s="313">
        <v>11</v>
      </c>
      <c r="C19" s="349" t="s">
        <v>623</v>
      </c>
      <c r="D19" s="350">
        <v>13835.5</v>
      </c>
      <c r="E19" s="314"/>
    </row>
    <row r="20" spans="1:7" ht="12">
      <c r="A20" s="315"/>
      <c r="B20" s="313">
        <v>12</v>
      </c>
      <c r="C20" s="349" t="s">
        <v>624</v>
      </c>
      <c r="D20" s="350">
        <v>13835.5</v>
      </c>
      <c r="E20" s="314"/>
    </row>
    <row r="21" spans="1:7" ht="12">
      <c r="A21" s="315"/>
      <c r="B21" s="313">
        <v>13</v>
      </c>
      <c r="C21" s="349" t="s">
        <v>625</v>
      </c>
      <c r="D21" s="350">
        <v>2627.8</v>
      </c>
      <c r="E21" s="314"/>
    </row>
    <row r="22" spans="1:7" ht="12">
      <c r="A22" s="315"/>
      <c r="B22" s="313">
        <v>14</v>
      </c>
      <c r="C22" s="349" t="s">
        <v>626</v>
      </c>
      <c r="D22" s="350">
        <v>1399</v>
      </c>
      <c r="E22" s="314"/>
      <c r="G22" s="343"/>
    </row>
    <row r="23" spans="1:7" ht="12">
      <c r="A23" s="315"/>
      <c r="B23" s="313">
        <v>15</v>
      </c>
      <c r="C23" s="349" t="s">
        <v>627</v>
      </c>
      <c r="D23" s="350">
        <v>4484</v>
      </c>
      <c r="E23" s="314"/>
    </row>
    <row r="24" spans="1:7" ht="12">
      <c r="A24" s="315"/>
      <c r="B24" s="313">
        <v>16</v>
      </c>
      <c r="C24" s="349" t="s">
        <v>628</v>
      </c>
      <c r="D24" s="350">
        <v>3357.7</v>
      </c>
      <c r="E24" s="314"/>
    </row>
    <row r="25" spans="1:7" ht="12">
      <c r="A25" s="315"/>
      <c r="B25" s="313">
        <v>17</v>
      </c>
      <c r="C25" s="349" t="s">
        <v>629</v>
      </c>
      <c r="D25" s="350">
        <v>1727.7</v>
      </c>
      <c r="E25" s="314"/>
    </row>
    <row r="26" spans="1:7" ht="12">
      <c r="A26" s="315"/>
      <c r="B26" s="313">
        <v>18</v>
      </c>
      <c r="C26" s="349" t="s">
        <v>630</v>
      </c>
      <c r="D26" s="350">
        <v>4540.2</v>
      </c>
      <c r="E26" s="314"/>
    </row>
    <row r="27" spans="1:7" ht="12">
      <c r="A27" s="315"/>
      <c r="B27" s="313">
        <v>19</v>
      </c>
      <c r="C27" s="349" t="s">
        <v>631</v>
      </c>
      <c r="D27" s="350">
        <v>1284.48</v>
      </c>
      <c r="E27" s="314"/>
    </row>
    <row r="28" spans="1:7" ht="12">
      <c r="A28" s="315"/>
      <c r="B28" s="313">
        <v>20</v>
      </c>
      <c r="C28" s="349" t="s">
        <v>632</v>
      </c>
      <c r="D28" s="350">
        <v>6390</v>
      </c>
      <c r="E28" s="314"/>
    </row>
    <row r="29" spans="1:7" ht="12">
      <c r="A29" s="315"/>
      <c r="B29" s="313">
        <v>21</v>
      </c>
      <c r="C29" s="349" t="s">
        <v>633</v>
      </c>
      <c r="D29" s="350">
        <v>1600</v>
      </c>
      <c r="E29" s="314"/>
    </row>
    <row r="30" spans="1:7" ht="12">
      <c r="A30" s="312"/>
      <c r="B30" s="313">
        <v>22</v>
      </c>
      <c r="C30" s="349" t="s">
        <v>634</v>
      </c>
      <c r="D30" s="350">
        <v>40065.5</v>
      </c>
      <c r="E30" s="314"/>
    </row>
    <row r="31" spans="1:7" ht="12">
      <c r="A31" s="312"/>
      <c r="B31" s="313">
        <v>23</v>
      </c>
      <c r="C31" s="349" t="s">
        <v>635</v>
      </c>
      <c r="D31" s="350">
        <v>10090</v>
      </c>
      <c r="E31" s="314"/>
    </row>
    <row r="32" spans="1:7" ht="12">
      <c r="A32" s="312"/>
      <c r="B32" s="313">
        <v>24</v>
      </c>
      <c r="C32" s="349" t="s">
        <v>636</v>
      </c>
      <c r="D32" s="350">
        <v>59794.83</v>
      </c>
      <c r="E32" s="314"/>
    </row>
    <row r="33" spans="1:5" ht="12">
      <c r="A33" s="312"/>
      <c r="B33" s="313">
        <v>25</v>
      </c>
      <c r="C33" s="349" t="s">
        <v>637</v>
      </c>
      <c r="D33" s="350">
        <v>12500</v>
      </c>
      <c r="E33" s="314"/>
    </row>
    <row r="34" spans="1:5" ht="12">
      <c r="A34" s="312"/>
      <c r="B34" s="313">
        <v>26</v>
      </c>
      <c r="C34" s="349" t="s">
        <v>638</v>
      </c>
      <c r="D34" s="350">
        <v>6270</v>
      </c>
      <c r="E34" s="314"/>
    </row>
    <row r="35" spans="1:5" ht="12">
      <c r="A35" s="312"/>
      <c r="B35" s="313">
        <v>27</v>
      </c>
      <c r="C35" s="349" t="s">
        <v>639</v>
      </c>
      <c r="D35" s="350">
        <v>15780</v>
      </c>
      <c r="E35" s="314"/>
    </row>
    <row r="36" spans="1:5" ht="12">
      <c r="A36" s="312"/>
      <c r="B36" s="313">
        <v>28</v>
      </c>
      <c r="C36" s="349" t="s">
        <v>640</v>
      </c>
      <c r="D36" s="350">
        <v>223478.27</v>
      </c>
      <c r="E36" s="314"/>
    </row>
    <row r="37" spans="1:5" ht="12">
      <c r="A37" s="312"/>
      <c r="B37" s="313">
        <v>29</v>
      </c>
      <c r="C37" s="349" t="s">
        <v>641</v>
      </c>
      <c r="D37" s="350">
        <v>135818.1</v>
      </c>
      <c r="E37" s="314"/>
    </row>
    <row r="38" spans="1:5" ht="12">
      <c r="A38" s="312"/>
      <c r="B38" s="313">
        <v>30</v>
      </c>
      <c r="C38" s="349" t="s">
        <v>642</v>
      </c>
      <c r="D38" s="350">
        <v>224347.82</v>
      </c>
      <c r="E38" s="314"/>
    </row>
    <row r="39" spans="1:5" ht="12">
      <c r="A39" s="312"/>
      <c r="B39" s="313">
        <v>31</v>
      </c>
      <c r="C39" s="349" t="s">
        <v>643</v>
      </c>
      <c r="D39" s="350">
        <v>196487.07</v>
      </c>
      <c r="E39" s="314"/>
    </row>
    <row r="40" spans="1:5" ht="12">
      <c r="A40" s="312"/>
      <c r="B40" s="313">
        <v>32</v>
      </c>
      <c r="C40" s="349" t="s">
        <v>644</v>
      </c>
      <c r="D40" s="350">
        <v>280000</v>
      </c>
      <c r="E40" s="314"/>
    </row>
    <row r="41" spans="1:5" ht="12">
      <c r="A41" s="312"/>
      <c r="B41" s="313">
        <v>33</v>
      </c>
      <c r="C41" s="349" t="s">
        <v>645</v>
      </c>
      <c r="D41" s="350">
        <v>133334.29</v>
      </c>
      <c r="E41" s="314"/>
    </row>
    <row r="42" spans="1:5" ht="13.8">
      <c r="A42" s="316"/>
      <c r="B42" s="313">
        <v>34</v>
      </c>
      <c r="C42" s="349" t="s">
        <v>646</v>
      </c>
      <c r="D42" s="350">
        <v>31303.5</v>
      </c>
      <c r="E42" s="314"/>
    </row>
  </sheetData>
  <mergeCells count="5">
    <mergeCell ref="B1:E1"/>
    <mergeCell ref="B2:E2"/>
    <mergeCell ref="B3:E3"/>
    <mergeCell ref="C4:D4"/>
    <mergeCell ref="A7:B7"/>
  </mergeCells>
  <pageMargins left="0.7" right="0.7" top="0.75" bottom="0.75" header="0.3" footer="0.3"/>
  <pageSetup scale="64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70C0"/>
    <pageSetUpPr fitToPage="1"/>
  </sheetPr>
  <dimension ref="A1:E66"/>
  <sheetViews>
    <sheetView topLeftCell="A70" zoomScaleNormal="100" workbookViewId="0">
      <selection activeCell="B9" sqref="B9"/>
    </sheetView>
  </sheetViews>
  <sheetFormatPr baseColWidth="10" defaultColWidth="10.77734375" defaultRowHeight="11.4"/>
  <cols>
    <col min="1" max="1" width="10.77734375" style="301" customWidth="1"/>
    <col min="2" max="2" width="53.88671875" style="301" customWidth="1"/>
    <col min="3" max="3" width="30.77734375" style="301" customWidth="1"/>
    <col min="4" max="4" width="8.44140625" style="301" customWidth="1"/>
    <col min="5" max="253" width="11.44140625" style="301"/>
    <col min="254" max="254" width="4.88671875" style="301" customWidth="1"/>
    <col min="255" max="255" width="30.77734375" style="301" customWidth="1"/>
    <col min="256" max="256" width="84.44140625" style="301" customWidth="1"/>
    <col min="257" max="257" width="42.6640625" style="301" customWidth="1"/>
    <col min="258" max="258" width="4.88671875" style="301" customWidth="1"/>
    <col min="259" max="509" width="11.44140625" style="301"/>
    <col min="510" max="510" width="4.88671875" style="301" customWidth="1"/>
    <col min="511" max="511" width="30.77734375" style="301" customWidth="1"/>
    <col min="512" max="512" width="84.44140625" style="301" customWidth="1"/>
    <col min="513" max="513" width="42.6640625" style="301" customWidth="1"/>
    <col min="514" max="514" width="4.88671875" style="301" customWidth="1"/>
    <col min="515" max="765" width="11.44140625" style="301"/>
    <col min="766" max="766" width="4.88671875" style="301" customWidth="1"/>
    <col min="767" max="767" width="30.77734375" style="301" customWidth="1"/>
    <col min="768" max="768" width="84.44140625" style="301" customWidth="1"/>
    <col min="769" max="769" width="42.6640625" style="301" customWidth="1"/>
    <col min="770" max="770" width="4.88671875" style="301" customWidth="1"/>
    <col min="771" max="1021" width="11.44140625" style="301"/>
    <col min="1022" max="1022" width="4.88671875" style="301" customWidth="1"/>
    <col min="1023" max="1023" width="30.77734375" style="301" customWidth="1"/>
    <col min="1024" max="1024" width="84.44140625" style="301" customWidth="1"/>
    <col min="1025" max="1025" width="42.6640625" style="301" customWidth="1"/>
    <col min="1026" max="1026" width="4.88671875" style="301" customWidth="1"/>
    <col min="1027" max="1277" width="11.44140625" style="301"/>
    <col min="1278" max="1278" width="4.88671875" style="301" customWidth="1"/>
    <col min="1279" max="1279" width="30.77734375" style="301" customWidth="1"/>
    <col min="1280" max="1280" width="84.44140625" style="301" customWidth="1"/>
    <col min="1281" max="1281" width="42.6640625" style="301" customWidth="1"/>
    <col min="1282" max="1282" width="4.88671875" style="301" customWidth="1"/>
    <col min="1283" max="1533" width="11.44140625" style="301"/>
    <col min="1534" max="1534" width="4.88671875" style="301" customWidth="1"/>
    <col min="1535" max="1535" width="30.77734375" style="301" customWidth="1"/>
    <col min="1536" max="1536" width="84.44140625" style="301" customWidth="1"/>
    <col min="1537" max="1537" width="42.6640625" style="301" customWidth="1"/>
    <col min="1538" max="1538" width="4.88671875" style="301" customWidth="1"/>
    <col min="1539" max="1789" width="11.44140625" style="301"/>
    <col min="1790" max="1790" width="4.88671875" style="301" customWidth="1"/>
    <col min="1791" max="1791" width="30.77734375" style="301" customWidth="1"/>
    <col min="1792" max="1792" width="84.44140625" style="301" customWidth="1"/>
    <col min="1793" max="1793" width="42.6640625" style="301" customWidth="1"/>
    <col min="1794" max="1794" width="4.88671875" style="301" customWidth="1"/>
    <col min="1795" max="2045" width="11.44140625" style="301"/>
    <col min="2046" max="2046" width="4.88671875" style="301" customWidth="1"/>
    <col min="2047" max="2047" width="30.77734375" style="301" customWidth="1"/>
    <col min="2048" max="2048" width="84.44140625" style="301" customWidth="1"/>
    <col min="2049" max="2049" width="42.6640625" style="301" customWidth="1"/>
    <col min="2050" max="2050" width="4.88671875" style="301" customWidth="1"/>
    <col min="2051" max="2301" width="11.44140625" style="301"/>
    <col min="2302" max="2302" width="4.88671875" style="301" customWidth="1"/>
    <col min="2303" max="2303" width="30.77734375" style="301" customWidth="1"/>
    <col min="2304" max="2304" width="84.44140625" style="301" customWidth="1"/>
    <col min="2305" max="2305" width="42.6640625" style="301" customWidth="1"/>
    <col min="2306" max="2306" width="4.88671875" style="301" customWidth="1"/>
    <col min="2307" max="2557" width="11.44140625" style="301"/>
    <col min="2558" max="2558" width="4.88671875" style="301" customWidth="1"/>
    <col min="2559" max="2559" width="30.77734375" style="301" customWidth="1"/>
    <col min="2560" max="2560" width="84.44140625" style="301" customWidth="1"/>
    <col min="2561" max="2561" width="42.6640625" style="301" customWidth="1"/>
    <col min="2562" max="2562" width="4.88671875" style="301" customWidth="1"/>
    <col min="2563" max="2813" width="11.44140625" style="301"/>
    <col min="2814" max="2814" width="4.88671875" style="301" customWidth="1"/>
    <col min="2815" max="2815" width="30.77734375" style="301" customWidth="1"/>
    <col min="2816" max="2816" width="84.44140625" style="301" customWidth="1"/>
    <col min="2817" max="2817" width="42.6640625" style="301" customWidth="1"/>
    <col min="2818" max="2818" width="4.88671875" style="301" customWidth="1"/>
    <col min="2819" max="3069" width="11.44140625" style="301"/>
    <col min="3070" max="3070" width="4.88671875" style="301" customWidth="1"/>
    <col min="3071" max="3071" width="30.77734375" style="301" customWidth="1"/>
    <col min="3072" max="3072" width="84.44140625" style="301" customWidth="1"/>
    <col min="3073" max="3073" width="42.6640625" style="301" customWidth="1"/>
    <col min="3074" max="3074" width="4.88671875" style="301" customWidth="1"/>
    <col min="3075" max="3325" width="11.44140625" style="301"/>
    <col min="3326" max="3326" width="4.88671875" style="301" customWidth="1"/>
    <col min="3327" max="3327" width="30.77734375" style="301" customWidth="1"/>
    <col min="3328" max="3328" width="84.44140625" style="301" customWidth="1"/>
    <col min="3329" max="3329" width="42.6640625" style="301" customWidth="1"/>
    <col min="3330" max="3330" width="4.88671875" style="301" customWidth="1"/>
    <col min="3331" max="3581" width="11.44140625" style="301"/>
    <col min="3582" max="3582" width="4.88671875" style="301" customWidth="1"/>
    <col min="3583" max="3583" width="30.77734375" style="301" customWidth="1"/>
    <col min="3584" max="3584" width="84.44140625" style="301" customWidth="1"/>
    <col min="3585" max="3585" width="42.6640625" style="301" customWidth="1"/>
    <col min="3586" max="3586" width="4.88671875" style="301" customWidth="1"/>
    <col min="3587" max="3837" width="11.44140625" style="301"/>
    <col min="3838" max="3838" width="4.88671875" style="301" customWidth="1"/>
    <col min="3839" max="3839" width="30.77734375" style="301" customWidth="1"/>
    <col min="3840" max="3840" width="84.44140625" style="301" customWidth="1"/>
    <col min="3841" max="3841" width="42.6640625" style="301" customWidth="1"/>
    <col min="3842" max="3842" width="4.88671875" style="301" customWidth="1"/>
    <col min="3843" max="4093" width="11.44140625" style="301"/>
    <col min="4094" max="4094" width="4.88671875" style="301" customWidth="1"/>
    <col min="4095" max="4095" width="30.77734375" style="301" customWidth="1"/>
    <col min="4096" max="4096" width="84.44140625" style="301" customWidth="1"/>
    <col min="4097" max="4097" width="42.6640625" style="301" customWidth="1"/>
    <col min="4098" max="4098" width="4.88671875" style="301" customWidth="1"/>
    <col min="4099" max="4349" width="11.44140625" style="301"/>
    <col min="4350" max="4350" width="4.88671875" style="301" customWidth="1"/>
    <col min="4351" max="4351" width="30.77734375" style="301" customWidth="1"/>
    <col min="4352" max="4352" width="84.44140625" style="301" customWidth="1"/>
    <col min="4353" max="4353" width="42.6640625" style="301" customWidth="1"/>
    <col min="4354" max="4354" width="4.88671875" style="301" customWidth="1"/>
    <col min="4355" max="4605" width="11.44140625" style="301"/>
    <col min="4606" max="4606" width="4.88671875" style="301" customWidth="1"/>
    <col min="4607" max="4607" width="30.77734375" style="301" customWidth="1"/>
    <col min="4608" max="4608" width="84.44140625" style="301" customWidth="1"/>
    <col min="4609" max="4609" width="42.6640625" style="301" customWidth="1"/>
    <col min="4610" max="4610" width="4.88671875" style="301" customWidth="1"/>
    <col min="4611" max="4861" width="11.44140625" style="301"/>
    <col min="4862" max="4862" width="4.88671875" style="301" customWidth="1"/>
    <col min="4863" max="4863" width="30.77734375" style="301" customWidth="1"/>
    <col min="4864" max="4864" width="84.44140625" style="301" customWidth="1"/>
    <col min="4865" max="4865" width="42.6640625" style="301" customWidth="1"/>
    <col min="4866" max="4866" width="4.88671875" style="301" customWidth="1"/>
    <col min="4867" max="5117" width="11.44140625" style="301"/>
    <col min="5118" max="5118" width="4.88671875" style="301" customWidth="1"/>
    <col min="5119" max="5119" width="30.77734375" style="301" customWidth="1"/>
    <col min="5120" max="5120" width="84.44140625" style="301" customWidth="1"/>
    <col min="5121" max="5121" width="42.6640625" style="301" customWidth="1"/>
    <col min="5122" max="5122" width="4.88671875" style="301" customWidth="1"/>
    <col min="5123" max="5373" width="11.44140625" style="301"/>
    <col min="5374" max="5374" width="4.88671875" style="301" customWidth="1"/>
    <col min="5375" max="5375" width="30.77734375" style="301" customWidth="1"/>
    <col min="5376" max="5376" width="84.44140625" style="301" customWidth="1"/>
    <col min="5377" max="5377" width="42.6640625" style="301" customWidth="1"/>
    <col min="5378" max="5378" width="4.88671875" style="301" customWidth="1"/>
    <col min="5379" max="5629" width="11.44140625" style="301"/>
    <col min="5630" max="5630" width="4.88671875" style="301" customWidth="1"/>
    <col min="5631" max="5631" width="30.77734375" style="301" customWidth="1"/>
    <col min="5632" max="5632" width="84.44140625" style="301" customWidth="1"/>
    <col min="5633" max="5633" width="42.6640625" style="301" customWidth="1"/>
    <col min="5634" max="5634" width="4.88671875" style="301" customWidth="1"/>
    <col min="5635" max="5885" width="11.44140625" style="301"/>
    <col min="5886" max="5886" width="4.88671875" style="301" customWidth="1"/>
    <col min="5887" max="5887" width="30.77734375" style="301" customWidth="1"/>
    <col min="5888" max="5888" width="84.44140625" style="301" customWidth="1"/>
    <col min="5889" max="5889" width="42.6640625" style="301" customWidth="1"/>
    <col min="5890" max="5890" width="4.88671875" style="301" customWidth="1"/>
    <col min="5891" max="6141" width="11.44140625" style="301"/>
    <col min="6142" max="6142" width="4.88671875" style="301" customWidth="1"/>
    <col min="6143" max="6143" width="30.77734375" style="301" customWidth="1"/>
    <col min="6144" max="6144" width="84.44140625" style="301" customWidth="1"/>
    <col min="6145" max="6145" width="42.6640625" style="301" customWidth="1"/>
    <col min="6146" max="6146" width="4.88671875" style="301" customWidth="1"/>
    <col min="6147" max="6397" width="11.44140625" style="301"/>
    <col min="6398" max="6398" width="4.88671875" style="301" customWidth="1"/>
    <col min="6399" max="6399" width="30.77734375" style="301" customWidth="1"/>
    <col min="6400" max="6400" width="84.44140625" style="301" customWidth="1"/>
    <col min="6401" max="6401" width="42.6640625" style="301" customWidth="1"/>
    <col min="6402" max="6402" width="4.88671875" style="301" customWidth="1"/>
    <col min="6403" max="6653" width="11.44140625" style="301"/>
    <col min="6654" max="6654" width="4.88671875" style="301" customWidth="1"/>
    <col min="6655" max="6655" width="30.77734375" style="301" customWidth="1"/>
    <col min="6656" max="6656" width="84.44140625" style="301" customWidth="1"/>
    <col min="6657" max="6657" width="42.6640625" style="301" customWidth="1"/>
    <col min="6658" max="6658" width="4.88671875" style="301" customWidth="1"/>
    <col min="6659" max="6909" width="11.44140625" style="301"/>
    <col min="6910" max="6910" width="4.88671875" style="301" customWidth="1"/>
    <col min="6911" max="6911" width="30.77734375" style="301" customWidth="1"/>
    <col min="6912" max="6912" width="84.44140625" style="301" customWidth="1"/>
    <col min="6913" max="6913" width="42.6640625" style="301" customWidth="1"/>
    <col min="6914" max="6914" width="4.88671875" style="301" customWidth="1"/>
    <col min="6915" max="7165" width="11.44140625" style="301"/>
    <col min="7166" max="7166" width="4.88671875" style="301" customWidth="1"/>
    <col min="7167" max="7167" width="30.77734375" style="301" customWidth="1"/>
    <col min="7168" max="7168" width="84.44140625" style="301" customWidth="1"/>
    <col min="7169" max="7169" width="42.6640625" style="301" customWidth="1"/>
    <col min="7170" max="7170" width="4.88671875" style="301" customWidth="1"/>
    <col min="7171" max="7421" width="11.44140625" style="301"/>
    <col min="7422" max="7422" width="4.88671875" style="301" customWidth="1"/>
    <col min="7423" max="7423" width="30.77734375" style="301" customWidth="1"/>
    <col min="7424" max="7424" width="84.44140625" style="301" customWidth="1"/>
    <col min="7425" max="7425" width="42.6640625" style="301" customWidth="1"/>
    <col min="7426" max="7426" width="4.88671875" style="301" customWidth="1"/>
    <col min="7427" max="7677" width="11.44140625" style="301"/>
    <col min="7678" max="7678" width="4.88671875" style="301" customWidth="1"/>
    <col min="7679" max="7679" width="30.77734375" style="301" customWidth="1"/>
    <col min="7680" max="7680" width="84.44140625" style="301" customWidth="1"/>
    <col min="7681" max="7681" width="42.6640625" style="301" customWidth="1"/>
    <col min="7682" max="7682" width="4.88671875" style="301" customWidth="1"/>
    <col min="7683" max="7933" width="11.44140625" style="301"/>
    <col min="7934" max="7934" width="4.88671875" style="301" customWidth="1"/>
    <col min="7935" max="7935" width="30.77734375" style="301" customWidth="1"/>
    <col min="7936" max="7936" width="84.44140625" style="301" customWidth="1"/>
    <col min="7937" max="7937" width="42.6640625" style="301" customWidth="1"/>
    <col min="7938" max="7938" width="4.88671875" style="301" customWidth="1"/>
    <col min="7939" max="8189" width="11.44140625" style="301"/>
    <col min="8190" max="8190" width="4.88671875" style="301" customWidth="1"/>
    <col min="8191" max="8191" width="30.77734375" style="301" customWidth="1"/>
    <col min="8192" max="8192" width="84.44140625" style="301" customWidth="1"/>
    <col min="8193" max="8193" width="42.6640625" style="301" customWidth="1"/>
    <col min="8194" max="8194" width="4.88671875" style="301" customWidth="1"/>
    <col min="8195" max="8445" width="11.44140625" style="301"/>
    <col min="8446" max="8446" width="4.88671875" style="301" customWidth="1"/>
    <col min="8447" max="8447" width="30.77734375" style="301" customWidth="1"/>
    <col min="8448" max="8448" width="84.44140625" style="301" customWidth="1"/>
    <col min="8449" max="8449" width="42.6640625" style="301" customWidth="1"/>
    <col min="8450" max="8450" width="4.88671875" style="301" customWidth="1"/>
    <col min="8451" max="8701" width="11.44140625" style="301"/>
    <col min="8702" max="8702" width="4.88671875" style="301" customWidth="1"/>
    <col min="8703" max="8703" width="30.77734375" style="301" customWidth="1"/>
    <col min="8704" max="8704" width="84.44140625" style="301" customWidth="1"/>
    <col min="8705" max="8705" width="42.6640625" style="301" customWidth="1"/>
    <col min="8706" max="8706" width="4.88671875" style="301" customWidth="1"/>
    <col min="8707" max="8957" width="11.44140625" style="301"/>
    <col min="8958" max="8958" width="4.88671875" style="301" customWidth="1"/>
    <col min="8959" max="8959" width="30.77734375" style="301" customWidth="1"/>
    <col min="8960" max="8960" width="84.44140625" style="301" customWidth="1"/>
    <col min="8961" max="8961" width="42.6640625" style="301" customWidth="1"/>
    <col min="8962" max="8962" width="4.88671875" style="301" customWidth="1"/>
    <col min="8963" max="9213" width="11.44140625" style="301"/>
    <col min="9214" max="9214" width="4.88671875" style="301" customWidth="1"/>
    <col min="9215" max="9215" width="30.77734375" style="301" customWidth="1"/>
    <col min="9216" max="9216" width="84.44140625" style="301" customWidth="1"/>
    <col min="9217" max="9217" width="42.6640625" style="301" customWidth="1"/>
    <col min="9218" max="9218" width="4.88671875" style="301" customWidth="1"/>
    <col min="9219" max="9469" width="11.44140625" style="301"/>
    <col min="9470" max="9470" width="4.88671875" style="301" customWidth="1"/>
    <col min="9471" max="9471" width="30.77734375" style="301" customWidth="1"/>
    <col min="9472" max="9472" width="84.44140625" style="301" customWidth="1"/>
    <col min="9473" max="9473" width="42.6640625" style="301" customWidth="1"/>
    <col min="9474" max="9474" width="4.88671875" style="301" customWidth="1"/>
    <col min="9475" max="9725" width="11.44140625" style="301"/>
    <col min="9726" max="9726" width="4.88671875" style="301" customWidth="1"/>
    <col min="9727" max="9727" width="30.77734375" style="301" customWidth="1"/>
    <col min="9728" max="9728" width="84.44140625" style="301" customWidth="1"/>
    <col min="9729" max="9729" width="42.6640625" style="301" customWidth="1"/>
    <col min="9730" max="9730" width="4.88671875" style="301" customWidth="1"/>
    <col min="9731" max="9981" width="11.44140625" style="301"/>
    <col min="9982" max="9982" width="4.88671875" style="301" customWidth="1"/>
    <col min="9983" max="9983" width="30.77734375" style="301" customWidth="1"/>
    <col min="9984" max="9984" width="84.44140625" style="301" customWidth="1"/>
    <col min="9985" max="9985" width="42.6640625" style="301" customWidth="1"/>
    <col min="9986" max="9986" width="4.88671875" style="301" customWidth="1"/>
    <col min="9987" max="10237" width="11.44140625" style="301"/>
    <col min="10238" max="10238" width="4.88671875" style="301" customWidth="1"/>
    <col min="10239" max="10239" width="30.77734375" style="301" customWidth="1"/>
    <col min="10240" max="10240" width="84.44140625" style="301" customWidth="1"/>
    <col min="10241" max="10241" width="42.6640625" style="301" customWidth="1"/>
    <col min="10242" max="10242" width="4.88671875" style="301" customWidth="1"/>
    <col min="10243" max="10493" width="11.44140625" style="301"/>
    <col min="10494" max="10494" width="4.88671875" style="301" customWidth="1"/>
    <col min="10495" max="10495" width="30.77734375" style="301" customWidth="1"/>
    <col min="10496" max="10496" width="84.44140625" style="301" customWidth="1"/>
    <col min="10497" max="10497" width="42.6640625" style="301" customWidth="1"/>
    <col min="10498" max="10498" width="4.88671875" style="301" customWidth="1"/>
    <col min="10499" max="10749" width="11.44140625" style="301"/>
    <col min="10750" max="10750" width="4.88671875" style="301" customWidth="1"/>
    <col min="10751" max="10751" width="30.77734375" style="301" customWidth="1"/>
    <col min="10752" max="10752" width="84.44140625" style="301" customWidth="1"/>
    <col min="10753" max="10753" width="42.6640625" style="301" customWidth="1"/>
    <col min="10754" max="10754" width="4.88671875" style="301" customWidth="1"/>
    <col min="10755" max="11005" width="11.44140625" style="301"/>
    <col min="11006" max="11006" width="4.88671875" style="301" customWidth="1"/>
    <col min="11007" max="11007" width="30.77734375" style="301" customWidth="1"/>
    <col min="11008" max="11008" width="84.44140625" style="301" customWidth="1"/>
    <col min="11009" max="11009" width="42.6640625" style="301" customWidth="1"/>
    <col min="11010" max="11010" width="4.88671875" style="301" customWidth="1"/>
    <col min="11011" max="11261" width="11.44140625" style="301"/>
    <col min="11262" max="11262" width="4.88671875" style="301" customWidth="1"/>
    <col min="11263" max="11263" width="30.77734375" style="301" customWidth="1"/>
    <col min="11264" max="11264" width="84.44140625" style="301" customWidth="1"/>
    <col min="11265" max="11265" width="42.6640625" style="301" customWidth="1"/>
    <col min="11266" max="11266" width="4.88671875" style="301" customWidth="1"/>
    <col min="11267" max="11517" width="11.44140625" style="301"/>
    <col min="11518" max="11518" width="4.88671875" style="301" customWidth="1"/>
    <col min="11519" max="11519" width="30.77734375" style="301" customWidth="1"/>
    <col min="11520" max="11520" width="84.44140625" style="301" customWidth="1"/>
    <col min="11521" max="11521" width="42.6640625" style="301" customWidth="1"/>
    <col min="11522" max="11522" width="4.88671875" style="301" customWidth="1"/>
    <col min="11523" max="11773" width="11.44140625" style="301"/>
    <col min="11774" max="11774" width="4.88671875" style="301" customWidth="1"/>
    <col min="11775" max="11775" width="30.77734375" style="301" customWidth="1"/>
    <col min="11776" max="11776" width="84.44140625" style="301" customWidth="1"/>
    <col min="11777" max="11777" width="42.6640625" style="301" customWidth="1"/>
    <col min="11778" max="11778" width="4.88671875" style="301" customWidth="1"/>
    <col min="11779" max="12029" width="11.44140625" style="301"/>
    <col min="12030" max="12030" width="4.88671875" style="301" customWidth="1"/>
    <col min="12031" max="12031" width="30.77734375" style="301" customWidth="1"/>
    <col min="12032" max="12032" width="84.44140625" style="301" customWidth="1"/>
    <col min="12033" max="12033" width="42.6640625" style="301" customWidth="1"/>
    <col min="12034" max="12034" width="4.88671875" style="301" customWidth="1"/>
    <col min="12035" max="12285" width="11.44140625" style="301"/>
    <col min="12286" max="12286" width="4.88671875" style="301" customWidth="1"/>
    <col min="12287" max="12287" width="30.77734375" style="301" customWidth="1"/>
    <col min="12288" max="12288" width="84.44140625" style="301" customWidth="1"/>
    <col min="12289" max="12289" width="42.6640625" style="301" customWidth="1"/>
    <col min="12290" max="12290" width="4.88671875" style="301" customWidth="1"/>
    <col min="12291" max="12541" width="11.44140625" style="301"/>
    <col min="12542" max="12542" width="4.88671875" style="301" customWidth="1"/>
    <col min="12543" max="12543" width="30.77734375" style="301" customWidth="1"/>
    <col min="12544" max="12544" width="84.44140625" style="301" customWidth="1"/>
    <col min="12545" max="12545" width="42.6640625" style="301" customWidth="1"/>
    <col min="12546" max="12546" width="4.88671875" style="301" customWidth="1"/>
    <col min="12547" max="12797" width="11.44140625" style="301"/>
    <col min="12798" max="12798" width="4.88671875" style="301" customWidth="1"/>
    <col min="12799" max="12799" width="30.77734375" style="301" customWidth="1"/>
    <col min="12800" max="12800" width="84.44140625" style="301" customWidth="1"/>
    <col min="12801" max="12801" width="42.6640625" style="301" customWidth="1"/>
    <col min="12802" max="12802" width="4.88671875" style="301" customWidth="1"/>
    <col min="12803" max="13053" width="11.44140625" style="301"/>
    <col min="13054" max="13054" width="4.88671875" style="301" customWidth="1"/>
    <col min="13055" max="13055" width="30.77734375" style="301" customWidth="1"/>
    <col min="13056" max="13056" width="84.44140625" style="301" customWidth="1"/>
    <col min="13057" max="13057" width="42.6640625" style="301" customWidth="1"/>
    <col min="13058" max="13058" width="4.88671875" style="301" customWidth="1"/>
    <col min="13059" max="13309" width="11.44140625" style="301"/>
    <col min="13310" max="13310" width="4.88671875" style="301" customWidth="1"/>
    <col min="13311" max="13311" width="30.77734375" style="301" customWidth="1"/>
    <col min="13312" max="13312" width="84.44140625" style="301" customWidth="1"/>
    <col min="13313" max="13313" width="42.6640625" style="301" customWidth="1"/>
    <col min="13314" max="13314" width="4.88671875" style="301" customWidth="1"/>
    <col min="13315" max="13565" width="11.44140625" style="301"/>
    <col min="13566" max="13566" width="4.88671875" style="301" customWidth="1"/>
    <col min="13567" max="13567" width="30.77734375" style="301" customWidth="1"/>
    <col min="13568" max="13568" width="84.44140625" style="301" customWidth="1"/>
    <col min="13569" max="13569" width="42.6640625" style="301" customWidth="1"/>
    <col min="13570" max="13570" width="4.88671875" style="301" customWidth="1"/>
    <col min="13571" max="13821" width="11.44140625" style="301"/>
    <col min="13822" max="13822" width="4.88671875" style="301" customWidth="1"/>
    <col min="13823" max="13823" width="30.77734375" style="301" customWidth="1"/>
    <col min="13824" max="13824" width="84.44140625" style="301" customWidth="1"/>
    <col min="13825" max="13825" width="42.6640625" style="301" customWidth="1"/>
    <col min="13826" max="13826" width="4.88671875" style="301" customWidth="1"/>
    <col min="13827" max="14077" width="11.44140625" style="301"/>
    <col min="14078" max="14078" width="4.88671875" style="301" customWidth="1"/>
    <col min="14079" max="14079" width="30.77734375" style="301" customWidth="1"/>
    <col min="14080" max="14080" width="84.44140625" style="301" customWidth="1"/>
    <col min="14081" max="14081" width="42.6640625" style="301" customWidth="1"/>
    <col min="14082" max="14082" width="4.88671875" style="301" customWidth="1"/>
    <col min="14083" max="14333" width="11.44140625" style="301"/>
    <col min="14334" max="14334" width="4.88671875" style="301" customWidth="1"/>
    <col min="14335" max="14335" width="30.77734375" style="301" customWidth="1"/>
    <col min="14336" max="14336" width="84.44140625" style="301" customWidth="1"/>
    <col min="14337" max="14337" width="42.6640625" style="301" customWidth="1"/>
    <col min="14338" max="14338" width="4.88671875" style="301" customWidth="1"/>
    <col min="14339" max="14589" width="11.44140625" style="301"/>
    <col min="14590" max="14590" width="4.88671875" style="301" customWidth="1"/>
    <col min="14591" max="14591" width="30.77734375" style="301" customWidth="1"/>
    <col min="14592" max="14592" width="84.44140625" style="301" customWidth="1"/>
    <col min="14593" max="14593" width="42.6640625" style="301" customWidth="1"/>
    <col min="14594" max="14594" width="4.88671875" style="301" customWidth="1"/>
    <col min="14595" max="14845" width="11.44140625" style="301"/>
    <col min="14846" max="14846" width="4.88671875" style="301" customWidth="1"/>
    <col min="14847" max="14847" width="30.77734375" style="301" customWidth="1"/>
    <col min="14848" max="14848" width="84.44140625" style="301" customWidth="1"/>
    <col min="14849" max="14849" width="42.6640625" style="301" customWidth="1"/>
    <col min="14850" max="14850" width="4.88671875" style="301" customWidth="1"/>
    <col min="14851" max="15101" width="11.44140625" style="301"/>
    <col min="15102" max="15102" width="4.88671875" style="301" customWidth="1"/>
    <col min="15103" max="15103" width="30.77734375" style="301" customWidth="1"/>
    <col min="15104" max="15104" width="84.44140625" style="301" customWidth="1"/>
    <col min="15105" max="15105" width="42.6640625" style="301" customWidth="1"/>
    <col min="15106" max="15106" width="4.88671875" style="301" customWidth="1"/>
    <col min="15107" max="15357" width="11.44140625" style="301"/>
    <col min="15358" max="15358" width="4.88671875" style="301" customWidth="1"/>
    <col min="15359" max="15359" width="30.77734375" style="301" customWidth="1"/>
    <col min="15360" max="15360" width="84.44140625" style="301" customWidth="1"/>
    <col min="15361" max="15361" width="42.6640625" style="301" customWidth="1"/>
    <col min="15362" max="15362" width="4.88671875" style="301" customWidth="1"/>
    <col min="15363" max="15613" width="11.44140625" style="301"/>
    <col min="15614" max="15614" width="4.88671875" style="301" customWidth="1"/>
    <col min="15615" max="15615" width="30.77734375" style="301" customWidth="1"/>
    <col min="15616" max="15616" width="84.44140625" style="301" customWidth="1"/>
    <col min="15617" max="15617" width="42.6640625" style="301" customWidth="1"/>
    <col min="15618" max="15618" width="4.88671875" style="301" customWidth="1"/>
    <col min="15619" max="15869" width="11.44140625" style="301"/>
    <col min="15870" max="15870" width="4.88671875" style="301" customWidth="1"/>
    <col min="15871" max="15871" width="30.77734375" style="301" customWidth="1"/>
    <col min="15872" max="15872" width="84.44140625" style="301" customWidth="1"/>
    <col min="15873" max="15873" width="42.6640625" style="301" customWidth="1"/>
    <col min="15874" max="15874" width="4.88671875" style="301" customWidth="1"/>
    <col min="15875" max="16125" width="11.44140625" style="301"/>
    <col min="16126" max="16126" width="4.88671875" style="301" customWidth="1"/>
    <col min="16127" max="16127" width="30.77734375" style="301" customWidth="1"/>
    <col min="16128" max="16128" width="84.44140625" style="301" customWidth="1"/>
    <col min="16129" max="16129" width="42.6640625" style="301" customWidth="1"/>
    <col min="16130" max="16130" width="4.88671875" style="301" customWidth="1"/>
    <col min="16131" max="16384" width="11.44140625" style="301"/>
  </cols>
  <sheetData>
    <row r="1" spans="1:5" s="16" customFormat="1" ht="12">
      <c r="A1" s="903" t="s">
        <v>533</v>
      </c>
      <c r="B1" s="903"/>
      <c r="C1" s="903"/>
    </row>
    <row r="2" spans="1:5" s="16" customFormat="1">
      <c r="A2" s="903" t="s">
        <v>610</v>
      </c>
      <c r="B2" s="903"/>
      <c r="C2" s="903"/>
    </row>
    <row r="3" spans="1:5" s="16" customFormat="1">
      <c r="A3" s="903"/>
      <c r="B3" s="903"/>
      <c r="C3" s="903"/>
    </row>
    <row r="4" spans="1:5" s="16" customFormat="1" ht="12">
      <c r="A4" s="904" t="s">
        <v>2</v>
      </c>
      <c r="B4" s="904"/>
      <c r="C4" s="904"/>
    </row>
    <row r="5" spans="1:5" ht="15" customHeight="1">
      <c r="A5" s="905" t="s">
        <v>611</v>
      </c>
      <c r="B5" s="905"/>
      <c r="C5" s="905"/>
      <c r="D5" s="300"/>
      <c r="E5" s="300"/>
    </row>
    <row r="6" spans="1:5" ht="12">
      <c r="A6" s="302"/>
      <c r="B6" s="302"/>
      <c r="C6" s="302"/>
    </row>
    <row r="7" spans="1:5">
      <c r="A7" s="306"/>
      <c r="B7" s="306"/>
      <c r="C7" s="306"/>
    </row>
    <row r="8" spans="1:5" s="16" customFormat="1" ht="12">
      <c r="A8" s="347"/>
      <c r="B8" s="347" t="s">
        <v>534</v>
      </c>
      <c r="C8" s="347" t="s">
        <v>532</v>
      </c>
    </row>
    <row r="9" spans="1:5" ht="12">
      <c r="A9" s="351" t="s">
        <v>647</v>
      </c>
      <c r="B9" s="352" t="s">
        <v>705</v>
      </c>
      <c r="C9" s="353">
        <v>4</v>
      </c>
    </row>
    <row r="10" spans="1:5" ht="12">
      <c r="A10" s="351" t="s">
        <v>648</v>
      </c>
      <c r="B10" s="352" t="s">
        <v>706</v>
      </c>
      <c r="C10" s="353">
        <v>1</v>
      </c>
    </row>
    <row r="11" spans="1:5" ht="12">
      <c r="A11" s="351" t="s">
        <v>649</v>
      </c>
      <c r="B11" s="352" t="s">
        <v>707</v>
      </c>
      <c r="C11" s="353">
        <v>1</v>
      </c>
    </row>
    <row r="12" spans="1:5" ht="12">
      <c r="A12" s="351" t="s">
        <v>650</v>
      </c>
      <c r="B12" s="352" t="s">
        <v>708</v>
      </c>
      <c r="C12" s="353">
        <v>1</v>
      </c>
    </row>
    <row r="13" spans="1:5" ht="12">
      <c r="A13" s="351" t="s">
        <v>651</v>
      </c>
      <c r="B13" s="352" t="s">
        <v>709</v>
      </c>
      <c r="C13" s="353">
        <v>1210661.1000000001</v>
      </c>
    </row>
    <row r="14" spans="1:5" ht="12">
      <c r="A14" s="351" t="s">
        <v>652</v>
      </c>
      <c r="B14" s="352" t="s">
        <v>710</v>
      </c>
      <c r="C14" s="353">
        <v>81819.360000000001</v>
      </c>
    </row>
    <row r="15" spans="1:5" ht="12">
      <c r="A15" s="351" t="s">
        <v>653</v>
      </c>
      <c r="B15" s="352" t="s">
        <v>711</v>
      </c>
      <c r="C15" s="353">
        <v>2509299.33</v>
      </c>
    </row>
    <row r="16" spans="1:5" ht="12">
      <c r="A16" s="351" t="s">
        <v>654</v>
      </c>
      <c r="B16" s="352" t="s">
        <v>712</v>
      </c>
      <c r="C16" s="353">
        <v>805017.85</v>
      </c>
    </row>
    <row r="17" spans="1:3" ht="12">
      <c r="A17" s="351" t="s">
        <v>655</v>
      </c>
      <c r="B17" s="352" t="s">
        <v>713</v>
      </c>
      <c r="C17" s="353">
        <v>16700</v>
      </c>
    </row>
    <row r="18" spans="1:3" ht="12">
      <c r="A18" s="351" t="s">
        <v>656</v>
      </c>
      <c r="B18" s="352" t="s">
        <v>714</v>
      </c>
      <c r="C18" s="353">
        <v>2697006.24</v>
      </c>
    </row>
    <row r="19" spans="1:3" ht="12">
      <c r="A19" s="351" t="s">
        <v>657</v>
      </c>
      <c r="B19" s="352" t="s">
        <v>715</v>
      </c>
      <c r="C19" s="353">
        <v>7060275.6699999999</v>
      </c>
    </row>
    <row r="20" spans="1:3" ht="12">
      <c r="A20" s="351" t="s">
        <v>658</v>
      </c>
      <c r="B20" s="352" t="s">
        <v>716</v>
      </c>
      <c r="C20" s="353">
        <v>1503921.3</v>
      </c>
    </row>
    <row r="21" spans="1:3" ht="12">
      <c r="A21" s="351" t="s">
        <v>659</v>
      </c>
      <c r="B21" s="352" t="s">
        <v>717</v>
      </c>
      <c r="C21" s="353">
        <v>13000</v>
      </c>
    </row>
    <row r="22" spans="1:3" ht="12">
      <c r="A22" s="351" t="s">
        <v>660</v>
      </c>
      <c r="B22" s="352" t="s">
        <v>718</v>
      </c>
      <c r="C22" s="353">
        <v>3145758.49</v>
      </c>
    </row>
    <row r="23" spans="1:3" ht="12">
      <c r="A23" s="351" t="s">
        <v>661</v>
      </c>
      <c r="B23" s="352" t="s">
        <v>719</v>
      </c>
      <c r="C23" s="353">
        <v>3252206.74</v>
      </c>
    </row>
    <row r="24" spans="1:3" ht="12">
      <c r="A24" s="351" t="s">
        <v>662</v>
      </c>
      <c r="B24" s="352" t="s">
        <v>720</v>
      </c>
      <c r="C24" s="353">
        <v>3035860.83</v>
      </c>
    </row>
    <row r="25" spans="1:3" ht="12">
      <c r="A25" s="351" t="s">
        <v>663</v>
      </c>
      <c r="B25" s="352" t="s">
        <v>721</v>
      </c>
      <c r="C25" s="353">
        <v>2088346.16</v>
      </c>
    </row>
    <row r="26" spans="1:3" ht="12">
      <c r="A26" s="351" t="s">
        <v>664</v>
      </c>
      <c r="B26" s="352" t="s">
        <v>722</v>
      </c>
      <c r="C26" s="353">
        <v>16944231.149999999</v>
      </c>
    </row>
    <row r="27" spans="1:3" ht="12">
      <c r="A27" s="351" t="s">
        <v>665</v>
      </c>
      <c r="B27" s="352" t="s">
        <v>723</v>
      </c>
      <c r="C27" s="353">
        <v>965041.86</v>
      </c>
    </row>
    <row r="28" spans="1:3" ht="12">
      <c r="A28" s="351" t="s">
        <v>666</v>
      </c>
      <c r="B28" s="352" t="s">
        <v>724</v>
      </c>
      <c r="C28" s="353">
        <v>27774512.82</v>
      </c>
    </row>
    <row r="29" spans="1:3" ht="12">
      <c r="A29" s="351" t="s">
        <v>667</v>
      </c>
      <c r="B29" s="352" t="s">
        <v>725</v>
      </c>
      <c r="C29" s="353">
        <v>7409300.04</v>
      </c>
    </row>
    <row r="30" spans="1:3" ht="12">
      <c r="A30" s="351" t="s">
        <v>668</v>
      </c>
      <c r="B30" s="352" t="s">
        <v>726</v>
      </c>
      <c r="C30" s="353">
        <v>217313.74</v>
      </c>
    </row>
    <row r="31" spans="1:3" ht="12">
      <c r="A31" s="351" t="s">
        <v>669</v>
      </c>
      <c r="B31" s="352" t="s">
        <v>727</v>
      </c>
      <c r="C31" s="353">
        <v>1937066.22</v>
      </c>
    </row>
    <row r="32" spans="1:3" ht="12">
      <c r="A32" s="351" t="s">
        <v>670</v>
      </c>
      <c r="B32" s="352" t="s">
        <v>728</v>
      </c>
      <c r="C32" s="353">
        <v>1427332.72</v>
      </c>
    </row>
    <row r="33" spans="1:4" ht="12">
      <c r="A33" s="351" t="s">
        <v>671</v>
      </c>
      <c r="B33" s="352" t="s">
        <v>729</v>
      </c>
      <c r="C33" s="353">
        <v>12660</v>
      </c>
    </row>
    <row r="34" spans="1:4" ht="12">
      <c r="A34" s="351" t="s">
        <v>672</v>
      </c>
      <c r="B34" s="352" t="s">
        <v>730</v>
      </c>
      <c r="C34" s="353">
        <v>658737.30000000005</v>
      </c>
    </row>
    <row r="35" spans="1:4" ht="12">
      <c r="A35" s="351" t="s">
        <v>673</v>
      </c>
      <c r="B35" s="352" t="s">
        <v>731</v>
      </c>
      <c r="C35" s="353">
        <v>68511.399999999994</v>
      </c>
    </row>
    <row r="36" spans="1:4" ht="12">
      <c r="A36" s="351" t="s">
        <v>674</v>
      </c>
      <c r="B36" s="352" t="s">
        <v>732</v>
      </c>
      <c r="C36" s="353">
        <v>16397876.02</v>
      </c>
    </row>
    <row r="37" spans="1:4" ht="12">
      <c r="A37" s="351" t="s">
        <v>675</v>
      </c>
      <c r="B37" s="352" t="s">
        <v>733</v>
      </c>
      <c r="C37" s="353">
        <v>1230354.19</v>
      </c>
    </row>
    <row r="38" spans="1:4" ht="12">
      <c r="A38" s="351" t="s">
        <v>676</v>
      </c>
      <c r="B38" s="352" t="s">
        <v>734</v>
      </c>
      <c r="C38" s="353">
        <v>5611220.7300000004</v>
      </c>
    </row>
    <row r="39" spans="1:4" ht="12">
      <c r="A39" s="351" t="s">
        <v>677</v>
      </c>
      <c r="B39" s="352" t="s">
        <v>735</v>
      </c>
      <c r="C39" s="353">
        <v>6197767.0199999996</v>
      </c>
    </row>
    <row r="40" spans="1:4" ht="12">
      <c r="A40" s="351" t="s">
        <v>678</v>
      </c>
      <c r="B40" s="352" t="s">
        <v>736</v>
      </c>
      <c r="C40" s="353">
        <v>3135619.36</v>
      </c>
    </row>
    <row r="41" spans="1:4" ht="12">
      <c r="A41" s="351" t="s">
        <v>679</v>
      </c>
      <c r="B41" s="352" t="s">
        <v>737</v>
      </c>
      <c r="C41" s="353">
        <v>3631641.66</v>
      </c>
    </row>
    <row r="42" spans="1:4" ht="12">
      <c r="A42" s="351" t="s">
        <v>680</v>
      </c>
      <c r="B42" s="352" t="s">
        <v>738</v>
      </c>
      <c r="C42" s="353">
        <v>8878378.3200000003</v>
      </c>
    </row>
    <row r="43" spans="1:4" ht="12">
      <c r="A43" s="351" t="s">
        <v>681</v>
      </c>
      <c r="B43" s="352" t="s">
        <v>739</v>
      </c>
      <c r="C43" s="353">
        <v>2251762.44</v>
      </c>
    </row>
    <row r="44" spans="1:4" ht="12">
      <c r="A44" s="351" t="s">
        <v>682</v>
      </c>
      <c r="B44" s="352" t="s">
        <v>740</v>
      </c>
      <c r="C44" s="353">
        <v>39970</v>
      </c>
    </row>
    <row r="45" spans="1:4" ht="12">
      <c r="A45" s="351" t="s">
        <v>683</v>
      </c>
      <c r="B45" s="352" t="s">
        <v>741</v>
      </c>
      <c r="C45" s="353">
        <v>3832889.28</v>
      </c>
      <c r="D45" s="317"/>
    </row>
    <row r="46" spans="1:4" ht="12">
      <c r="A46" s="351" t="s">
        <v>684</v>
      </c>
      <c r="B46" s="352" t="s">
        <v>742</v>
      </c>
      <c r="C46" s="353">
        <v>130333.69</v>
      </c>
    </row>
    <row r="47" spans="1:4" ht="12">
      <c r="A47" s="351" t="s">
        <v>685</v>
      </c>
      <c r="B47" s="352" t="s">
        <v>743</v>
      </c>
      <c r="C47" s="353">
        <v>6790</v>
      </c>
    </row>
    <row r="48" spans="1:4" ht="12">
      <c r="A48" s="351" t="s">
        <v>686</v>
      </c>
      <c r="B48" s="352" t="s">
        <v>744</v>
      </c>
      <c r="C48" s="353">
        <v>154764.26</v>
      </c>
    </row>
    <row r="49" spans="1:3" ht="12">
      <c r="A49" s="351" t="s">
        <v>687</v>
      </c>
      <c r="B49" s="352" t="s">
        <v>745</v>
      </c>
      <c r="C49" s="353">
        <v>587473.47</v>
      </c>
    </row>
    <row r="50" spans="1:3" ht="12">
      <c r="A50" s="351" t="s">
        <v>688</v>
      </c>
      <c r="B50" s="352" t="s">
        <v>746</v>
      </c>
      <c r="C50" s="353">
        <v>1335023.83</v>
      </c>
    </row>
    <row r="51" spans="1:3" ht="12">
      <c r="A51" s="351" t="s">
        <v>689</v>
      </c>
      <c r="B51" s="352" t="s">
        <v>747</v>
      </c>
      <c r="C51" s="353">
        <v>174584.17</v>
      </c>
    </row>
    <row r="52" spans="1:3" ht="12">
      <c r="A52" s="351" t="s">
        <v>690</v>
      </c>
      <c r="B52" s="352" t="s">
        <v>748</v>
      </c>
      <c r="C52" s="353">
        <v>176307.19</v>
      </c>
    </row>
    <row r="53" spans="1:3" ht="12">
      <c r="A53" s="351" t="s">
        <v>691</v>
      </c>
      <c r="B53" s="352" t="s">
        <v>749</v>
      </c>
      <c r="C53" s="353">
        <v>1764426.06</v>
      </c>
    </row>
    <row r="54" spans="1:3" ht="12">
      <c r="A54" s="351" t="s">
        <v>692</v>
      </c>
      <c r="B54" s="352" t="s">
        <v>750</v>
      </c>
      <c r="C54" s="353">
        <v>593521.91</v>
      </c>
    </row>
    <row r="55" spans="1:3" ht="12">
      <c r="A55" s="351" t="s">
        <v>693</v>
      </c>
      <c r="B55" s="352" t="s">
        <v>751</v>
      </c>
      <c r="C55" s="353">
        <v>1292646.6100000001</v>
      </c>
    </row>
    <row r="56" spans="1:3" ht="12">
      <c r="A56" s="351" t="s">
        <v>694</v>
      </c>
      <c r="B56" s="352" t="s">
        <v>752</v>
      </c>
      <c r="C56" s="353">
        <v>1051130.08</v>
      </c>
    </row>
    <row r="57" spans="1:3" ht="12">
      <c r="A57" s="351" t="s">
        <v>695</v>
      </c>
      <c r="B57" s="352" t="s">
        <v>753</v>
      </c>
      <c r="C57" s="353">
        <v>888842.53</v>
      </c>
    </row>
    <row r="58" spans="1:3" ht="12">
      <c r="A58" s="351" t="s">
        <v>696</v>
      </c>
      <c r="B58" s="352" t="s">
        <v>754</v>
      </c>
      <c r="C58" s="353">
        <v>43564.52</v>
      </c>
    </row>
    <row r="59" spans="1:3" ht="12">
      <c r="A59" s="351" t="s">
        <v>697</v>
      </c>
      <c r="B59" s="352" t="s">
        <v>755</v>
      </c>
      <c r="C59" s="353">
        <v>43564.53</v>
      </c>
    </row>
    <row r="60" spans="1:3" ht="12">
      <c r="A60" s="351" t="s">
        <v>698</v>
      </c>
      <c r="B60" s="352" t="s">
        <v>756</v>
      </c>
      <c r="C60" s="353">
        <v>671017.5</v>
      </c>
    </row>
    <row r="61" spans="1:3" ht="12">
      <c r="A61" s="351" t="s">
        <v>699</v>
      </c>
      <c r="B61" s="352" t="s">
        <v>757</v>
      </c>
      <c r="C61" s="353">
        <v>254693.98</v>
      </c>
    </row>
    <row r="62" spans="1:3" ht="12">
      <c r="A62" s="351" t="s">
        <v>700</v>
      </c>
      <c r="B62" s="352" t="s">
        <v>758</v>
      </c>
      <c r="C62" s="353">
        <v>2180694.0699999998</v>
      </c>
    </row>
    <row r="63" spans="1:3" ht="12">
      <c r="A63" s="351" t="s">
        <v>701</v>
      </c>
      <c r="B63" s="352" t="s">
        <v>759</v>
      </c>
      <c r="C63" s="353">
        <v>232058.44</v>
      </c>
    </row>
    <row r="64" spans="1:3" ht="12">
      <c r="A64" s="351" t="s">
        <v>702</v>
      </c>
      <c r="B64" s="352" t="s">
        <v>760</v>
      </c>
      <c r="C64" s="353">
        <v>610171.57999999996</v>
      </c>
    </row>
    <row r="65" spans="1:3" ht="12">
      <c r="A65" s="351" t="s">
        <v>703</v>
      </c>
      <c r="B65" s="352" t="s">
        <v>761</v>
      </c>
      <c r="C65" s="353">
        <v>756211.4</v>
      </c>
    </row>
    <row r="66" spans="1:3" ht="12">
      <c r="A66" s="351" t="s">
        <v>704</v>
      </c>
      <c r="B66" s="352" t="s">
        <v>762</v>
      </c>
      <c r="C66" s="353">
        <v>204397.53</v>
      </c>
    </row>
  </sheetData>
  <mergeCells count="4">
    <mergeCell ref="A1:C1"/>
    <mergeCell ref="A2:C3"/>
    <mergeCell ref="A4:C4"/>
    <mergeCell ref="A5:C5"/>
  </mergeCells>
  <pageMargins left="0.7" right="0.7" top="0.75" bottom="0.75" header="0.3" footer="0.3"/>
  <pageSetup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70C0"/>
  </sheetPr>
  <dimension ref="A1:G23"/>
  <sheetViews>
    <sheetView tabSelected="1" topLeftCell="A2" workbookViewId="0">
      <selection activeCell="J27" sqref="J27"/>
    </sheetView>
  </sheetViews>
  <sheetFormatPr baseColWidth="10" defaultColWidth="11.44140625" defaultRowHeight="11.4"/>
  <cols>
    <col min="1" max="1" width="3.109375" style="23" customWidth="1"/>
    <col min="2" max="2" width="46.5546875" style="23" customWidth="1"/>
    <col min="3" max="3" width="19.88671875" style="23" customWidth="1"/>
    <col min="4" max="4" width="19.77734375" style="23" customWidth="1"/>
    <col min="5" max="5" width="5.109375" style="16" customWidth="1"/>
    <col min="6" max="16384" width="11.44140625" style="23"/>
  </cols>
  <sheetData>
    <row r="1" spans="1:4" ht="12" thickBot="1">
      <c r="A1" s="16"/>
      <c r="B1" s="16"/>
      <c r="C1" s="16"/>
      <c r="D1" s="16"/>
    </row>
    <row r="2" spans="1:4" ht="12">
      <c r="A2" s="16"/>
      <c r="B2" s="918" t="s">
        <v>774</v>
      </c>
      <c r="C2" s="919"/>
      <c r="D2" s="920"/>
    </row>
    <row r="3" spans="1:4" ht="12">
      <c r="A3" s="16"/>
      <c r="B3" s="921" t="s">
        <v>377</v>
      </c>
      <c r="C3" s="922"/>
      <c r="D3" s="923"/>
    </row>
    <row r="4" spans="1:4" ht="15.75" customHeight="1" thickBot="1">
      <c r="A4" s="16"/>
      <c r="B4" s="924" t="s">
        <v>535</v>
      </c>
      <c r="C4" s="925"/>
      <c r="D4" s="926"/>
    </row>
    <row r="5" spans="1:4">
      <c r="A5" s="16"/>
      <c r="B5" s="906" t="s">
        <v>536</v>
      </c>
      <c r="C5" s="908" t="s">
        <v>537</v>
      </c>
      <c r="D5" s="909"/>
    </row>
    <row r="6" spans="1:4" ht="12" thickBot="1">
      <c r="A6" s="16"/>
      <c r="B6" s="907"/>
      <c r="C6" s="318" t="s">
        <v>538</v>
      </c>
      <c r="D6" s="319" t="s">
        <v>539</v>
      </c>
    </row>
    <row r="7" spans="1:4">
      <c r="A7" s="16"/>
      <c r="B7" s="320"/>
      <c r="C7" s="320" t="s">
        <v>767</v>
      </c>
      <c r="D7" s="354">
        <v>23000657379</v>
      </c>
    </row>
    <row r="8" spans="1:4">
      <c r="A8" s="16"/>
      <c r="B8" s="321"/>
      <c r="C8" s="354" t="s">
        <v>767</v>
      </c>
      <c r="D8" s="348">
        <v>23000657352</v>
      </c>
    </row>
    <row r="9" spans="1:4">
      <c r="A9" s="16"/>
      <c r="B9" s="321"/>
      <c r="C9" s="321"/>
      <c r="D9" s="321"/>
    </row>
    <row r="10" spans="1:4">
      <c r="A10" s="16"/>
      <c r="B10" s="321"/>
      <c r="C10" s="321"/>
      <c r="D10" s="321"/>
    </row>
    <row r="11" spans="1:4">
      <c r="A11" s="16"/>
      <c r="B11" s="321"/>
      <c r="C11" s="321"/>
      <c r="D11" s="321"/>
    </row>
    <row r="12" spans="1:4">
      <c r="A12" s="16"/>
      <c r="B12" s="321"/>
      <c r="C12" s="321"/>
      <c r="D12" s="321"/>
    </row>
    <row r="13" spans="1:4">
      <c r="A13" s="16"/>
      <c r="B13" s="321"/>
      <c r="C13" s="321"/>
      <c r="D13" s="321"/>
    </row>
    <row r="14" spans="1:4">
      <c r="A14" s="16"/>
      <c r="B14" s="321"/>
      <c r="C14" s="321"/>
      <c r="D14" s="321"/>
    </row>
    <row r="15" spans="1:4">
      <c r="A15" s="16"/>
      <c r="B15" s="321"/>
      <c r="C15" s="321"/>
      <c r="D15" s="321"/>
    </row>
    <row r="16" spans="1:4">
      <c r="A16" s="16"/>
      <c r="B16" s="322"/>
      <c r="C16" s="322"/>
      <c r="D16" s="322"/>
    </row>
    <row r="17" spans="1:7">
      <c r="A17" s="16"/>
      <c r="B17" s="322"/>
      <c r="C17" s="322"/>
      <c r="D17" s="322"/>
    </row>
    <row r="18" spans="1:7">
      <c r="A18" s="16"/>
      <c r="B18" s="322"/>
      <c r="C18" s="322"/>
      <c r="D18" s="322"/>
    </row>
    <row r="19" spans="1:7">
      <c r="A19" s="16"/>
      <c r="B19" s="928" t="s">
        <v>775</v>
      </c>
      <c r="C19" s="928"/>
      <c r="D19" s="928"/>
    </row>
    <row r="20" spans="1:7">
      <c r="A20" s="16"/>
      <c r="B20" s="929"/>
      <c r="C20" s="929"/>
      <c r="D20" s="929"/>
    </row>
    <row r="21" spans="1:7">
      <c r="B21" s="929"/>
      <c r="C21" s="929"/>
      <c r="D21" s="929"/>
    </row>
    <row r="23" spans="1:7">
      <c r="G23" s="927"/>
    </row>
  </sheetData>
  <mergeCells count="6">
    <mergeCell ref="B19:D21"/>
    <mergeCell ref="B2:D2"/>
    <mergeCell ref="B3:D3"/>
    <mergeCell ref="B4:D4"/>
    <mergeCell ref="B5:B6"/>
    <mergeCell ref="C5:D5"/>
  </mergeCell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70C0"/>
  </sheetPr>
  <dimension ref="A2:N50"/>
  <sheetViews>
    <sheetView view="pageBreakPreview" topLeftCell="E1" zoomScale="95" zoomScaleNormal="100" zoomScaleSheetLayoutView="95" workbookViewId="0">
      <selection activeCell="M30" sqref="M30"/>
    </sheetView>
  </sheetViews>
  <sheetFormatPr baseColWidth="10" defaultColWidth="10.77734375" defaultRowHeight="14.4"/>
  <cols>
    <col min="1" max="1" width="10" style="323" bestFit="1" customWidth="1"/>
    <col min="2" max="2" width="2.5546875" customWidth="1"/>
    <col min="3" max="3" width="3.109375" customWidth="1"/>
    <col min="4" max="4" width="47.21875" customWidth="1"/>
    <col min="5" max="5" width="9.5546875" customWidth="1"/>
    <col min="6" max="6" width="8.88671875" customWidth="1"/>
    <col min="7" max="7" width="2.5546875" customWidth="1"/>
    <col min="8" max="8" width="3.109375" customWidth="1"/>
    <col min="9" max="9" width="3.77734375" customWidth="1"/>
    <col min="10" max="10" width="32.77734375" customWidth="1"/>
    <col min="11" max="11" width="11" customWidth="1"/>
    <col min="12" max="12" width="10.109375" customWidth="1"/>
    <col min="13" max="13" width="35.6640625" style="324" customWidth="1"/>
  </cols>
  <sheetData>
    <row r="2" spans="1:13">
      <c r="B2" s="910" t="s">
        <v>540</v>
      </c>
      <c r="C2" s="911"/>
      <c r="D2" s="911"/>
      <c r="E2" s="911"/>
      <c r="F2" s="911"/>
      <c r="G2" s="911"/>
      <c r="H2" s="911"/>
      <c r="I2" s="911"/>
      <c r="J2" s="911"/>
      <c r="K2" s="911"/>
      <c r="L2" s="912"/>
    </row>
    <row r="3" spans="1:13">
      <c r="B3" s="913" t="s">
        <v>168</v>
      </c>
      <c r="C3" s="914"/>
      <c r="D3" s="914"/>
      <c r="E3" s="914"/>
      <c r="F3" s="914"/>
      <c r="G3" s="914"/>
      <c r="H3" s="914"/>
      <c r="I3" s="914"/>
      <c r="J3" s="914"/>
      <c r="K3" s="914"/>
      <c r="L3" s="915"/>
    </row>
    <row r="4" spans="1:13">
      <c r="B4" s="913" t="s">
        <v>541</v>
      </c>
      <c r="C4" s="914"/>
      <c r="D4" s="914"/>
      <c r="E4" s="914"/>
      <c r="F4" s="914"/>
      <c r="G4" s="914"/>
      <c r="H4" s="914"/>
      <c r="I4" s="914"/>
      <c r="J4" s="914"/>
      <c r="K4" s="914"/>
      <c r="L4" s="915"/>
    </row>
    <row r="5" spans="1:13">
      <c r="A5" s="323" t="s">
        <v>542</v>
      </c>
      <c r="B5" s="916" t="s">
        <v>3</v>
      </c>
      <c r="C5" s="917"/>
      <c r="D5" s="917"/>
      <c r="E5" s="325" t="s">
        <v>543</v>
      </c>
      <c r="F5" s="325" t="s">
        <v>544</v>
      </c>
      <c r="G5" s="325"/>
      <c r="H5" s="917" t="s">
        <v>3</v>
      </c>
      <c r="I5" s="917"/>
      <c r="J5" s="917"/>
      <c r="K5" s="325" t="s">
        <v>543</v>
      </c>
      <c r="L5" s="326" t="s">
        <v>544</v>
      </c>
    </row>
    <row r="6" spans="1:13">
      <c r="B6" s="327" t="s">
        <v>545</v>
      </c>
      <c r="C6" s="328"/>
      <c r="D6" s="329"/>
      <c r="E6" s="330"/>
      <c r="F6" s="330"/>
      <c r="G6" s="330"/>
      <c r="H6" s="328" t="s">
        <v>546</v>
      </c>
      <c r="I6" s="328"/>
      <c r="J6" s="329"/>
      <c r="K6" s="330"/>
      <c r="L6" s="331"/>
    </row>
    <row r="7" spans="1:13">
      <c r="B7" s="332" t="s">
        <v>139</v>
      </c>
      <c r="C7" s="333" t="s">
        <v>114</v>
      </c>
      <c r="D7" s="334"/>
      <c r="E7">
        <f>SUM(E8:E19)</f>
        <v>0</v>
      </c>
      <c r="F7">
        <f>SUM(F8:F19)</f>
        <v>0</v>
      </c>
      <c r="H7" s="333" t="s">
        <v>139</v>
      </c>
      <c r="I7" s="333" t="s">
        <v>114</v>
      </c>
      <c r="J7" s="334"/>
      <c r="K7">
        <f>SUM(K8:K10)</f>
        <v>0</v>
      </c>
      <c r="L7" s="335">
        <f>SUM(L8:L10)</f>
        <v>0</v>
      </c>
    </row>
    <row r="8" spans="1:13">
      <c r="A8" s="323" t="s">
        <v>547</v>
      </c>
      <c r="B8" s="332" t="s">
        <v>139</v>
      </c>
      <c r="C8" s="333"/>
      <c r="D8" s="334" t="s">
        <v>8</v>
      </c>
      <c r="H8" s="333" t="s">
        <v>139</v>
      </c>
      <c r="I8" s="333"/>
      <c r="J8" s="334" t="s">
        <v>82</v>
      </c>
      <c r="L8" s="335"/>
      <c r="M8" s="324" t="s">
        <v>548</v>
      </c>
    </row>
    <row r="9" spans="1:13">
      <c r="A9" s="323" t="s">
        <v>549</v>
      </c>
      <c r="B9" s="332"/>
      <c r="C9" s="333"/>
      <c r="D9" s="334" t="s">
        <v>171</v>
      </c>
      <c r="H9" s="333" t="s">
        <v>139</v>
      </c>
      <c r="I9" s="333"/>
      <c r="J9" s="334" t="s">
        <v>84</v>
      </c>
      <c r="L9" s="335"/>
      <c r="M9" s="324" t="s">
        <v>550</v>
      </c>
    </row>
    <row r="10" spans="1:13">
      <c r="A10" s="323" t="s">
        <v>551</v>
      </c>
      <c r="B10" s="332"/>
      <c r="C10" s="333"/>
      <c r="D10" s="334" t="s">
        <v>172</v>
      </c>
      <c r="H10" s="333" t="s">
        <v>139</v>
      </c>
      <c r="I10" s="333"/>
      <c r="J10" s="334" t="s">
        <v>552</v>
      </c>
      <c r="L10" s="335"/>
      <c r="M10" s="324" t="s">
        <v>553</v>
      </c>
    </row>
    <row r="11" spans="1:13">
      <c r="A11" s="323" t="s">
        <v>554</v>
      </c>
      <c r="B11" s="332"/>
      <c r="C11" s="333"/>
      <c r="D11" s="334" t="s">
        <v>14</v>
      </c>
      <c r="H11" s="333"/>
      <c r="I11" s="333"/>
      <c r="J11" s="334"/>
      <c r="L11" s="335"/>
    </row>
    <row r="12" spans="1:13">
      <c r="A12" s="323" t="s">
        <v>555</v>
      </c>
      <c r="B12" s="332"/>
      <c r="C12" s="333"/>
      <c r="D12" s="334" t="s">
        <v>556</v>
      </c>
      <c r="H12" s="333" t="s">
        <v>139</v>
      </c>
      <c r="I12" s="333" t="s">
        <v>115</v>
      </c>
      <c r="J12" s="334"/>
      <c r="K12">
        <f>SUM(K13:K15)</f>
        <v>0</v>
      </c>
      <c r="L12" s="335">
        <f>SUM(L13:L15)</f>
        <v>0</v>
      </c>
    </row>
    <row r="13" spans="1:13">
      <c r="A13" s="323" t="s">
        <v>557</v>
      </c>
      <c r="B13" s="332"/>
      <c r="C13" s="333"/>
      <c r="D13" s="334" t="s">
        <v>558</v>
      </c>
      <c r="H13" s="333" t="s">
        <v>139</v>
      </c>
      <c r="I13" s="333"/>
      <c r="J13" s="334" t="s">
        <v>82</v>
      </c>
      <c r="L13" s="335"/>
      <c r="M13" s="324" t="s">
        <v>548</v>
      </c>
    </row>
    <row r="14" spans="1:13">
      <c r="A14" s="323" t="s">
        <v>559</v>
      </c>
      <c r="B14" s="332"/>
      <c r="C14" s="333"/>
      <c r="D14" s="334" t="s">
        <v>560</v>
      </c>
      <c r="H14" s="333" t="s">
        <v>139</v>
      </c>
      <c r="I14" s="333"/>
      <c r="J14" s="334" t="s">
        <v>84</v>
      </c>
      <c r="L14" s="335"/>
      <c r="M14" s="324" t="s">
        <v>550</v>
      </c>
    </row>
    <row r="15" spans="1:13">
      <c r="A15" s="323" t="s">
        <v>561</v>
      </c>
      <c r="B15" s="332"/>
      <c r="C15" s="333"/>
      <c r="D15" s="334" t="s">
        <v>562</v>
      </c>
      <c r="H15" s="333" t="s">
        <v>139</v>
      </c>
      <c r="I15" s="333"/>
      <c r="J15" s="334" t="s">
        <v>174</v>
      </c>
      <c r="L15" s="335"/>
      <c r="M15" s="324" t="s">
        <v>553</v>
      </c>
    </row>
    <row r="16" spans="1:13">
      <c r="B16" s="332"/>
      <c r="C16" s="333"/>
      <c r="D16" s="334" t="s">
        <v>563</v>
      </c>
      <c r="H16" s="333"/>
      <c r="I16" s="333"/>
      <c r="J16" s="334"/>
      <c r="L16" s="335"/>
    </row>
    <row r="17" spans="1:13">
      <c r="A17" s="323" t="s">
        <v>564</v>
      </c>
      <c r="B17" s="332"/>
      <c r="C17" s="333"/>
      <c r="D17" s="334" t="s">
        <v>22</v>
      </c>
      <c r="H17" s="333" t="s">
        <v>175</v>
      </c>
      <c r="I17" s="333"/>
      <c r="J17" s="334"/>
      <c r="K17">
        <f>+K7-K12</f>
        <v>0</v>
      </c>
      <c r="L17" s="335">
        <f>+L7-L12</f>
        <v>0</v>
      </c>
    </row>
    <row r="18" spans="1:13">
      <c r="A18" s="323" t="s">
        <v>565</v>
      </c>
      <c r="B18" s="332"/>
      <c r="C18" s="333"/>
      <c r="D18" s="334" t="s">
        <v>566</v>
      </c>
      <c r="H18" s="333"/>
      <c r="I18" s="333"/>
      <c r="J18" s="334"/>
      <c r="L18" s="335"/>
    </row>
    <row r="19" spans="1:13">
      <c r="A19" s="323" t="s">
        <v>567</v>
      </c>
      <c r="B19" s="332"/>
      <c r="C19" s="333"/>
      <c r="D19" s="334" t="s">
        <v>176</v>
      </c>
      <c r="H19" s="333" t="s">
        <v>177</v>
      </c>
      <c r="I19" s="333"/>
      <c r="J19" s="334"/>
      <c r="L19" s="335"/>
    </row>
    <row r="20" spans="1:13">
      <c r="B20" s="332"/>
      <c r="C20" s="333"/>
      <c r="D20" s="334"/>
      <c r="H20" s="333" t="s">
        <v>139</v>
      </c>
      <c r="I20" s="333" t="s">
        <v>114</v>
      </c>
      <c r="J20" s="334"/>
      <c r="K20">
        <f>+K21+K24</f>
        <v>0</v>
      </c>
      <c r="L20" s="335">
        <f>+L21+L24</f>
        <v>0</v>
      </c>
    </row>
    <row r="21" spans="1:13">
      <c r="B21" s="332" t="s">
        <v>139</v>
      </c>
      <c r="C21" s="333" t="s">
        <v>115</v>
      </c>
      <c r="D21" s="334"/>
      <c r="E21">
        <f>SUM(E22:E37)</f>
        <v>0</v>
      </c>
      <c r="F21">
        <f>SUM(F22:F37)</f>
        <v>0</v>
      </c>
      <c r="H21" s="333" t="s">
        <v>139</v>
      </c>
      <c r="I21" s="333"/>
      <c r="J21" s="334" t="s">
        <v>179</v>
      </c>
      <c r="K21">
        <f>SUM(K22:K23)</f>
        <v>0</v>
      </c>
      <c r="L21" s="335">
        <f>SUM(L22:L23)</f>
        <v>0</v>
      </c>
    </row>
    <row r="22" spans="1:13">
      <c r="A22" s="323" t="s">
        <v>568</v>
      </c>
      <c r="B22" s="332"/>
      <c r="C22" s="333"/>
      <c r="D22" s="334" t="s">
        <v>178</v>
      </c>
      <c r="H22" s="333" t="s">
        <v>139</v>
      </c>
      <c r="I22" s="333"/>
      <c r="J22" s="334" t="s">
        <v>569</v>
      </c>
      <c r="L22" s="335"/>
      <c r="M22" s="324" t="s">
        <v>570</v>
      </c>
    </row>
    <row r="23" spans="1:13">
      <c r="A23" s="323" t="s">
        <v>571</v>
      </c>
      <c r="B23" s="332"/>
      <c r="C23" s="333"/>
      <c r="D23" s="334" t="s">
        <v>11</v>
      </c>
      <c r="H23" s="333" t="s">
        <v>139</v>
      </c>
      <c r="I23" s="333"/>
      <c r="J23" s="334" t="s">
        <v>572</v>
      </c>
      <c r="L23" s="335"/>
    </row>
    <row r="24" spans="1:13" ht="57.6">
      <c r="A24" s="323" t="s">
        <v>573</v>
      </c>
      <c r="B24" s="332"/>
      <c r="C24" s="333"/>
      <c r="D24" s="334" t="s">
        <v>13</v>
      </c>
      <c r="H24" s="333" t="s">
        <v>139</v>
      </c>
      <c r="I24" s="333"/>
      <c r="J24" s="334" t="s">
        <v>182</v>
      </c>
      <c r="L24" s="335"/>
      <c r="M24" s="86" t="s">
        <v>574</v>
      </c>
    </row>
    <row r="25" spans="1:13">
      <c r="A25" s="323" t="s">
        <v>575</v>
      </c>
      <c r="B25" s="332"/>
      <c r="C25" s="333"/>
      <c r="D25" s="334" t="s">
        <v>16</v>
      </c>
      <c r="H25" s="333"/>
      <c r="I25" s="333"/>
      <c r="J25" s="334"/>
      <c r="L25" s="335"/>
    </row>
    <row r="26" spans="1:13">
      <c r="A26" s="323" t="s">
        <v>576</v>
      </c>
      <c r="B26" s="332"/>
      <c r="C26" s="333"/>
      <c r="D26" s="334" t="s">
        <v>183</v>
      </c>
      <c r="H26" s="333" t="s">
        <v>139</v>
      </c>
      <c r="I26" s="333" t="s">
        <v>115</v>
      </c>
      <c r="J26" s="334"/>
      <c r="K26">
        <f>+K27+K30</f>
        <v>0</v>
      </c>
      <c r="L26" s="335">
        <f>+L27+L30</f>
        <v>0</v>
      </c>
    </row>
    <row r="27" spans="1:13">
      <c r="A27" s="323" t="s">
        <v>577</v>
      </c>
      <c r="B27" s="332"/>
      <c r="C27" s="333"/>
      <c r="D27" s="334" t="s">
        <v>18</v>
      </c>
      <c r="H27" s="333" t="s">
        <v>139</v>
      </c>
      <c r="I27" s="333"/>
      <c r="J27" s="334" t="s">
        <v>185</v>
      </c>
      <c r="K27">
        <f>SUM(K28:K29)</f>
        <v>0</v>
      </c>
      <c r="L27" s="335">
        <f>SUM(L28:L29)</f>
        <v>0</v>
      </c>
    </row>
    <row r="28" spans="1:13">
      <c r="A28" s="323" t="s">
        <v>578</v>
      </c>
      <c r="B28" s="332"/>
      <c r="C28" s="333"/>
      <c r="D28" s="334" t="s">
        <v>19</v>
      </c>
      <c r="H28" s="333" t="s">
        <v>139</v>
      </c>
      <c r="I28" s="333"/>
      <c r="J28" s="334" t="s">
        <v>569</v>
      </c>
      <c r="L28" s="335"/>
      <c r="M28" s="324" t="s">
        <v>570</v>
      </c>
    </row>
    <row r="29" spans="1:13">
      <c r="A29" s="323" t="s">
        <v>579</v>
      </c>
      <c r="B29" s="332"/>
      <c r="C29" s="333"/>
      <c r="D29" s="334" t="s">
        <v>20</v>
      </c>
      <c r="H29" s="333" t="s">
        <v>139</v>
      </c>
      <c r="I29" s="333"/>
      <c r="J29" s="334" t="s">
        <v>572</v>
      </c>
      <c r="L29" s="335"/>
    </row>
    <row r="30" spans="1:13" ht="57.6">
      <c r="A30" s="323" t="s">
        <v>580</v>
      </c>
      <c r="B30" s="332"/>
      <c r="C30" s="333"/>
      <c r="D30" s="334" t="s">
        <v>21</v>
      </c>
      <c r="H30" s="333" t="s">
        <v>139</v>
      </c>
      <c r="I30" s="333"/>
      <c r="J30" s="334" t="s">
        <v>186</v>
      </c>
      <c r="L30" s="335"/>
      <c r="M30" s="86" t="s">
        <v>581</v>
      </c>
    </row>
    <row r="31" spans="1:13">
      <c r="A31" s="323" t="s">
        <v>582</v>
      </c>
      <c r="B31" s="332"/>
      <c r="C31" s="333"/>
      <c r="D31" s="334" t="s">
        <v>23</v>
      </c>
      <c r="H31" s="333"/>
      <c r="I31" s="333"/>
      <c r="J31" s="334"/>
      <c r="L31" s="335"/>
    </row>
    <row r="32" spans="1:13">
      <c r="A32" s="323" t="s">
        <v>583</v>
      </c>
      <c r="B32" s="332"/>
      <c r="C32" s="333"/>
      <c r="D32" s="334" t="s">
        <v>24</v>
      </c>
      <c r="H32" s="333" t="s">
        <v>187</v>
      </c>
      <c r="I32" s="333"/>
      <c r="J32" s="334"/>
      <c r="K32">
        <f>+K20-K26</f>
        <v>0</v>
      </c>
      <c r="L32" s="335">
        <f>+L20-L26</f>
        <v>0</v>
      </c>
    </row>
    <row r="33" spans="1:14">
      <c r="A33" s="323" t="s">
        <v>584</v>
      </c>
      <c r="B33" s="332"/>
      <c r="C33" s="333"/>
      <c r="D33" s="334" t="s">
        <v>25</v>
      </c>
      <c r="H33" s="333"/>
      <c r="I33" s="333"/>
      <c r="J33" s="334"/>
      <c r="L33" s="335"/>
    </row>
    <row r="34" spans="1:14">
      <c r="A34" s="323" t="s">
        <v>585</v>
      </c>
      <c r="B34" s="332"/>
      <c r="C34" s="333"/>
      <c r="D34" s="334" t="s">
        <v>29</v>
      </c>
      <c r="H34" s="333" t="s">
        <v>586</v>
      </c>
      <c r="I34" s="333"/>
      <c r="J34" s="334"/>
      <c r="K34">
        <f>+E38+K17+K32</f>
        <v>0</v>
      </c>
      <c r="L34" s="335">
        <f>+F38+L17+L32</f>
        <v>0</v>
      </c>
    </row>
    <row r="35" spans="1:14">
      <c r="A35" s="323" t="s">
        <v>587</v>
      </c>
      <c r="B35" s="332"/>
      <c r="C35" s="333"/>
      <c r="D35" s="334" t="s">
        <v>31</v>
      </c>
      <c r="H35" s="333"/>
      <c r="I35" s="333"/>
      <c r="J35" s="334"/>
      <c r="L35" s="335"/>
    </row>
    <row r="36" spans="1:14">
      <c r="A36" s="323" t="s">
        <v>588</v>
      </c>
      <c r="B36" s="332"/>
      <c r="C36" s="333"/>
      <c r="D36" s="334" t="s">
        <v>33</v>
      </c>
      <c r="H36" s="333"/>
      <c r="I36" s="333"/>
      <c r="J36" s="334"/>
      <c r="L36" s="335"/>
    </row>
    <row r="37" spans="1:14">
      <c r="A37" s="323" t="s">
        <v>589</v>
      </c>
      <c r="B37" s="332"/>
      <c r="C37" s="333"/>
      <c r="D37" s="334" t="s">
        <v>190</v>
      </c>
      <c r="H37" s="333" t="s">
        <v>590</v>
      </c>
      <c r="I37" s="333"/>
      <c r="J37" s="334"/>
      <c r="L37" s="335"/>
      <c r="M37" s="324" t="s">
        <v>591</v>
      </c>
    </row>
    <row r="38" spans="1:14" ht="16.5" customHeight="1">
      <c r="B38" s="336" t="s">
        <v>191</v>
      </c>
      <c r="C38" s="337"/>
      <c r="D38" s="338"/>
      <c r="E38" s="339">
        <f>+E7-E21</f>
        <v>0</v>
      </c>
      <c r="F38" s="339">
        <f>+F7-F21</f>
        <v>0</v>
      </c>
      <c r="G38" s="339"/>
      <c r="H38" s="337" t="s">
        <v>592</v>
      </c>
      <c r="I38" s="337"/>
      <c r="J38" s="338"/>
      <c r="K38" s="339">
        <f>+K37+K34</f>
        <v>0</v>
      </c>
      <c r="L38" s="340">
        <f>+L37+L34</f>
        <v>0</v>
      </c>
      <c r="M38" s="324" t="s">
        <v>593</v>
      </c>
    </row>
    <row r="39" spans="1:14">
      <c r="B39" s="333"/>
      <c r="C39" s="333"/>
      <c r="D39" s="334"/>
    </row>
    <row r="40" spans="1:14">
      <c r="A40"/>
      <c r="D40" s="341" t="s">
        <v>594</v>
      </c>
      <c r="J40" s="341" t="s">
        <v>595</v>
      </c>
    </row>
    <row r="41" spans="1:14">
      <c r="A41"/>
      <c r="D41" s="341" t="s">
        <v>596</v>
      </c>
      <c r="J41" s="323" t="s">
        <v>597</v>
      </c>
      <c r="K41" s="324">
        <v>1000</v>
      </c>
      <c r="L41" t="s">
        <v>598</v>
      </c>
      <c r="M41" s="324" t="s">
        <v>599</v>
      </c>
      <c r="N41" t="s">
        <v>139</v>
      </c>
    </row>
    <row r="42" spans="1:14">
      <c r="A42"/>
      <c r="D42" s="341" t="s">
        <v>600</v>
      </c>
      <c r="J42" s="323" t="s">
        <v>601</v>
      </c>
      <c r="K42" s="324">
        <v>2000</v>
      </c>
      <c r="L42" t="s">
        <v>602</v>
      </c>
      <c r="M42" s="324" t="s">
        <v>599</v>
      </c>
      <c r="N42" t="s">
        <v>139</v>
      </c>
    </row>
    <row r="43" spans="1:14">
      <c r="A43"/>
      <c r="D43" s="341" t="s">
        <v>603</v>
      </c>
      <c r="J43" s="323" t="s">
        <v>604</v>
      </c>
      <c r="K43" s="324">
        <v>3000</v>
      </c>
      <c r="L43" t="s">
        <v>602</v>
      </c>
      <c r="M43" s="324" t="s">
        <v>599</v>
      </c>
    </row>
    <row r="44" spans="1:14" ht="9.75" customHeight="1">
      <c r="A44"/>
      <c r="J44" s="341"/>
      <c r="K44" s="324"/>
    </row>
    <row r="45" spans="1:14">
      <c r="A45"/>
      <c r="J45" s="341" t="s">
        <v>605</v>
      </c>
      <c r="K45" s="324"/>
    </row>
    <row r="46" spans="1:14">
      <c r="A46"/>
      <c r="J46" s="323" t="s">
        <v>606</v>
      </c>
      <c r="K46" s="324">
        <v>1000</v>
      </c>
      <c r="L46" t="s">
        <v>598</v>
      </c>
      <c r="M46" s="324" t="s">
        <v>607</v>
      </c>
    </row>
    <row r="47" spans="1:14">
      <c r="A47"/>
      <c r="J47" s="323" t="s">
        <v>608</v>
      </c>
      <c r="K47" s="324">
        <v>2000</v>
      </c>
      <c r="L47" t="s">
        <v>602</v>
      </c>
      <c r="M47" s="324" t="s">
        <v>607</v>
      </c>
    </row>
    <row r="48" spans="1:14">
      <c r="A48"/>
      <c r="J48" s="323" t="s">
        <v>609</v>
      </c>
      <c r="K48" s="324">
        <v>3000</v>
      </c>
      <c r="L48" t="s">
        <v>602</v>
      </c>
      <c r="M48" s="324" t="s">
        <v>607</v>
      </c>
    </row>
    <row r="50" spans="1:1" customFormat="1">
      <c r="A50" s="341"/>
    </row>
  </sheetData>
  <mergeCells count="5">
    <mergeCell ref="B2:L2"/>
    <mergeCell ref="B3:L3"/>
    <mergeCell ref="B4:L4"/>
    <mergeCell ref="B5:D5"/>
    <mergeCell ref="H5:J5"/>
  </mergeCells>
  <pageMargins left="0.7" right="0.7" top="0.75" bottom="0.75" header="0.3" footer="0.3"/>
  <pageSetup scale="63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baseColWidth="10" defaultColWidth="10.77734375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2:E221"/>
  <sheetViews>
    <sheetView workbookViewId="0">
      <selection activeCell="A2" sqref="A2:E3"/>
    </sheetView>
  </sheetViews>
  <sheetFormatPr baseColWidth="10" defaultColWidth="11.44140625" defaultRowHeight="14.4"/>
  <cols>
    <col min="4" max="5" width="11.44140625" style="7"/>
  </cols>
  <sheetData>
    <row r="2" spans="1:5">
      <c r="A2" s="697" t="s">
        <v>117</v>
      </c>
      <c r="B2" s="697"/>
      <c r="C2" s="697"/>
      <c r="D2" s="697"/>
      <c r="E2" s="13" t="e">
        <f>ESF!#REF!</f>
        <v>#REF!</v>
      </c>
    </row>
    <row r="3" spans="1:5" ht="42">
      <c r="A3" s="697" t="s">
        <v>2</v>
      </c>
      <c r="B3" s="697"/>
      <c r="C3" s="697"/>
      <c r="D3" s="697"/>
      <c r="E3" s="13" t="str">
        <f>ESF!C1</f>
        <v>Junta Municipal de Agua y Saneamiento de Guachochi</v>
      </c>
    </row>
    <row r="4" spans="1:5">
      <c r="A4" s="697" t="s">
        <v>118</v>
      </c>
      <c r="B4" s="697"/>
      <c r="C4" s="697"/>
      <c r="D4" s="697"/>
      <c r="E4" s="14"/>
    </row>
    <row r="5" spans="1:5">
      <c r="A5" s="697" t="s">
        <v>119</v>
      </c>
      <c r="B5" s="697"/>
      <c r="C5" s="697"/>
      <c r="D5" s="697"/>
      <c r="E5" t="s">
        <v>120</v>
      </c>
    </row>
    <row r="6" spans="1:5">
      <c r="A6" s="6"/>
      <c r="B6" s="6"/>
      <c r="C6" s="702" t="s">
        <v>54</v>
      </c>
      <c r="D6" s="702"/>
      <c r="E6" s="1">
        <v>2013</v>
      </c>
    </row>
    <row r="7" spans="1:5">
      <c r="A7" s="698" t="s">
        <v>121</v>
      </c>
      <c r="B7" s="696" t="s">
        <v>57</v>
      </c>
      <c r="C7" s="692" t="s">
        <v>59</v>
      </c>
      <c r="D7" s="692"/>
      <c r="E7" s="8">
        <f>ESF!D12</f>
        <v>1375208.14</v>
      </c>
    </row>
    <row r="8" spans="1:5">
      <c r="A8" s="698"/>
      <c r="B8" s="696"/>
      <c r="C8" s="692" t="s">
        <v>61</v>
      </c>
      <c r="D8" s="692"/>
      <c r="E8" s="8">
        <f>ESF!D13</f>
        <v>318646.19</v>
      </c>
    </row>
    <row r="9" spans="1:5">
      <c r="A9" s="698"/>
      <c r="B9" s="696"/>
      <c r="C9" s="692" t="s">
        <v>63</v>
      </c>
      <c r="D9" s="692"/>
      <c r="E9" s="8">
        <f>ESF!D14</f>
        <v>5112607.87</v>
      </c>
    </row>
    <row r="10" spans="1:5">
      <c r="A10" s="698"/>
      <c r="B10" s="696"/>
      <c r="C10" s="692" t="s">
        <v>65</v>
      </c>
      <c r="D10" s="692"/>
      <c r="E10" s="8">
        <f>ESF!D15</f>
        <v>0</v>
      </c>
    </row>
    <row r="11" spans="1:5">
      <c r="A11" s="698"/>
      <c r="B11" s="696"/>
      <c r="C11" s="692" t="s">
        <v>67</v>
      </c>
      <c r="D11" s="692"/>
      <c r="E11" s="8">
        <f>ESF!D16</f>
        <v>0</v>
      </c>
    </row>
    <row r="12" spans="1:5">
      <c r="A12" s="698"/>
      <c r="B12" s="696"/>
      <c r="C12" s="692" t="s">
        <v>69</v>
      </c>
      <c r="D12" s="692"/>
      <c r="E12" s="8">
        <f>ESF!D17</f>
        <v>0</v>
      </c>
    </row>
    <row r="13" spans="1:5">
      <c r="A13" s="698"/>
      <c r="B13" s="696"/>
      <c r="C13" s="692" t="s">
        <v>71</v>
      </c>
      <c r="D13" s="692"/>
      <c r="E13" s="8">
        <f>ESF!D18</f>
        <v>1411</v>
      </c>
    </row>
    <row r="14" spans="1:5" ht="15" thickBot="1">
      <c r="A14" s="698"/>
      <c r="B14" s="4"/>
      <c r="C14" s="693" t="s">
        <v>74</v>
      </c>
      <c r="D14" s="693"/>
      <c r="E14" s="9">
        <f>ESF!D20</f>
        <v>6807873.2000000002</v>
      </c>
    </row>
    <row r="15" spans="1:5">
      <c r="A15" s="698"/>
      <c r="B15" s="696" t="s">
        <v>76</v>
      </c>
      <c r="C15" s="692" t="s">
        <v>78</v>
      </c>
      <c r="D15" s="692"/>
      <c r="E15" s="8">
        <f>ESF!D25</f>
        <v>0</v>
      </c>
    </row>
    <row r="16" spans="1:5">
      <c r="A16" s="698"/>
      <c r="B16" s="696"/>
      <c r="C16" s="692" t="s">
        <v>80</v>
      </c>
      <c r="D16" s="692"/>
      <c r="E16" s="8">
        <f>ESF!D26</f>
        <v>3160</v>
      </c>
    </row>
    <row r="17" spans="1:5">
      <c r="A17" s="698"/>
      <c r="B17" s="696"/>
      <c r="C17" s="692" t="s">
        <v>82</v>
      </c>
      <c r="D17" s="692"/>
      <c r="E17" s="8">
        <f>ESF!D27</f>
        <v>170146822.56</v>
      </c>
    </row>
    <row r="18" spans="1:5">
      <c r="A18" s="698"/>
      <c r="B18" s="696"/>
      <c r="C18" s="692" t="s">
        <v>84</v>
      </c>
      <c r="D18" s="692"/>
      <c r="E18" s="8">
        <f>ESF!D28</f>
        <v>2842625.37</v>
      </c>
    </row>
    <row r="19" spans="1:5">
      <c r="A19" s="698"/>
      <c r="B19" s="696"/>
      <c r="C19" s="692" t="s">
        <v>86</v>
      </c>
      <c r="D19" s="692"/>
      <c r="E19" s="8">
        <f>ESF!D29</f>
        <v>3968.34</v>
      </c>
    </row>
    <row r="20" spans="1:5">
      <c r="A20" s="698"/>
      <c r="B20" s="696"/>
      <c r="C20" s="692" t="s">
        <v>88</v>
      </c>
      <c r="D20" s="692"/>
      <c r="E20" s="8">
        <f>ESF!D30</f>
        <v>0</v>
      </c>
    </row>
    <row r="21" spans="1:5">
      <c r="A21" s="698"/>
      <c r="B21" s="696"/>
      <c r="C21" s="692" t="s">
        <v>90</v>
      </c>
      <c r="D21" s="692"/>
      <c r="E21" s="8">
        <f>ESF!D31</f>
        <v>0</v>
      </c>
    </row>
    <row r="22" spans="1:5">
      <c r="A22" s="698"/>
      <c r="B22" s="696"/>
      <c r="C22" s="692" t="s">
        <v>91</v>
      </c>
      <c r="D22" s="692"/>
      <c r="E22" s="8">
        <f>ESF!D32</f>
        <v>0</v>
      </c>
    </row>
    <row r="23" spans="1:5">
      <c r="A23" s="698"/>
      <c r="B23" s="696"/>
      <c r="C23" s="692" t="s">
        <v>93</v>
      </c>
      <c r="D23" s="692"/>
      <c r="E23" s="8">
        <f>ESF!D33</f>
        <v>0</v>
      </c>
    </row>
    <row r="24" spans="1:5" ht="15" thickBot="1">
      <c r="A24" s="698"/>
      <c r="B24" s="4"/>
      <c r="C24" s="693" t="s">
        <v>95</v>
      </c>
      <c r="D24" s="693"/>
      <c r="E24" s="9">
        <f>ESF!D35</f>
        <v>172996576.27000001</v>
      </c>
    </row>
    <row r="25" spans="1:5" ht="15" thickBot="1">
      <c r="A25" s="698"/>
      <c r="B25" s="2"/>
      <c r="C25" s="693" t="s">
        <v>122</v>
      </c>
      <c r="D25" s="693"/>
      <c r="E25" s="9">
        <f>ESF!D37</f>
        <v>179804449.47</v>
      </c>
    </row>
    <row r="26" spans="1:5">
      <c r="A26" s="698" t="s">
        <v>123</v>
      </c>
      <c r="B26" s="696" t="s">
        <v>58</v>
      </c>
      <c r="C26" s="692" t="s">
        <v>60</v>
      </c>
      <c r="D26" s="692"/>
      <c r="E26" s="8">
        <f>ESF!I12</f>
        <v>420773.45</v>
      </c>
    </row>
    <row r="27" spans="1:5">
      <c r="A27" s="698"/>
      <c r="B27" s="696"/>
      <c r="C27" s="692" t="s">
        <v>62</v>
      </c>
      <c r="D27" s="692"/>
      <c r="E27" s="8">
        <f>ESF!I13</f>
        <v>0</v>
      </c>
    </row>
    <row r="28" spans="1:5">
      <c r="A28" s="698"/>
      <c r="B28" s="696"/>
      <c r="C28" s="692" t="s">
        <v>64</v>
      </c>
      <c r="D28" s="692"/>
      <c r="E28" s="8">
        <f>ESF!I14</f>
        <v>35567.85</v>
      </c>
    </row>
    <row r="29" spans="1:5">
      <c r="A29" s="698"/>
      <c r="B29" s="696"/>
      <c r="C29" s="692" t="s">
        <v>66</v>
      </c>
      <c r="D29" s="692"/>
      <c r="E29" s="8">
        <f>ESF!I15</f>
        <v>0</v>
      </c>
    </row>
    <row r="30" spans="1:5">
      <c r="A30" s="698"/>
      <c r="B30" s="696"/>
      <c r="C30" s="692" t="s">
        <v>68</v>
      </c>
      <c r="D30" s="692"/>
      <c r="E30" s="8">
        <f>ESF!I16</f>
        <v>0</v>
      </c>
    </row>
    <row r="31" spans="1:5">
      <c r="A31" s="698"/>
      <c r="B31" s="696"/>
      <c r="C31" s="692" t="s">
        <v>70</v>
      </c>
      <c r="D31" s="692"/>
      <c r="E31" s="8">
        <f>ESF!I17</f>
        <v>0</v>
      </c>
    </row>
    <row r="32" spans="1:5">
      <c r="A32" s="698"/>
      <c r="B32" s="696"/>
      <c r="C32" s="692" t="s">
        <v>72</v>
      </c>
      <c r="D32" s="692"/>
      <c r="E32" s="8">
        <f>ESF!I18</f>
        <v>35567.85</v>
      </c>
    </row>
    <row r="33" spans="1:5">
      <c r="A33" s="698"/>
      <c r="B33" s="696"/>
      <c r="C33" s="692" t="s">
        <v>73</v>
      </c>
      <c r="D33" s="692"/>
      <c r="E33" s="8">
        <f>ESF!I19</f>
        <v>511200</v>
      </c>
    </row>
    <row r="34" spans="1:5" ht="15" thickBot="1">
      <c r="A34" s="698"/>
      <c r="B34" s="4"/>
      <c r="C34" s="693" t="s">
        <v>75</v>
      </c>
      <c r="D34" s="693"/>
      <c r="E34" s="9">
        <f>ESF!I21</f>
        <v>1003109.1499999999</v>
      </c>
    </row>
    <row r="35" spans="1:5">
      <c r="A35" s="698"/>
      <c r="B35" s="696" t="s">
        <v>77</v>
      </c>
      <c r="C35" s="692" t="s">
        <v>79</v>
      </c>
      <c r="D35" s="692"/>
      <c r="E35" s="8">
        <f>ESF!I25</f>
        <v>0</v>
      </c>
    </row>
    <row r="36" spans="1:5">
      <c r="A36" s="698"/>
      <c r="B36" s="696"/>
      <c r="C36" s="692" t="s">
        <v>81</v>
      </c>
      <c r="D36" s="692"/>
      <c r="E36" s="8">
        <f>ESF!I26</f>
        <v>0</v>
      </c>
    </row>
    <row r="37" spans="1:5">
      <c r="A37" s="698"/>
      <c r="B37" s="696"/>
      <c r="C37" s="692" t="s">
        <v>83</v>
      </c>
      <c r="D37" s="692"/>
      <c r="E37" s="8">
        <f>ESF!I27</f>
        <v>0</v>
      </c>
    </row>
    <row r="38" spans="1:5">
      <c r="A38" s="698"/>
      <c r="B38" s="696"/>
      <c r="C38" s="692" t="s">
        <v>85</v>
      </c>
      <c r="D38" s="692"/>
      <c r="E38" s="8">
        <f>ESF!I28</f>
        <v>0</v>
      </c>
    </row>
    <row r="39" spans="1:5">
      <c r="A39" s="698"/>
      <c r="B39" s="696"/>
      <c r="C39" s="692" t="s">
        <v>87</v>
      </c>
      <c r="D39" s="692"/>
      <c r="E39" s="8">
        <f>ESF!I29</f>
        <v>0</v>
      </c>
    </row>
    <row r="40" spans="1:5">
      <c r="A40" s="698"/>
      <c r="B40" s="696"/>
      <c r="C40" s="692" t="s">
        <v>89</v>
      </c>
      <c r="D40" s="692"/>
      <c r="E40" s="8">
        <f>ESF!I30</f>
        <v>0</v>
      </c>
    </row>
    <row r="41" spans="1:5" ht="15" thickBot="1">
      <c r="A41" s="698"/>
      <c r="B41" s="2"/>
      <c r="C41" s="693" t="s">
        <v>92</v>
      </c>
      <c r="D41" s="693"/>
      <c r="E41" s="9">
        <f>ESF!I32</f>
        <v>0</v>
      </c>
    </row>
    <row r="42" spans="1:5" ht="15" thickBot="1">
      <c r="A42" s="698"/>
      <c r="B42" s="2"/>
      <c r="C42" s="693" t="s">
        <v>124</v>
      </c>
      <c r="D42" s="693"/>
      <c r="E42" s="9">
        <f>ESF!I34</f>
        <v>1003109.1499999999</v>
      </c>
    </row>
    <row r="43" spans="1:5">
      <c r="A43" s="3"/>
      <c r="B43" s="696" t="s">
        <v>96</v>
      </c>
      <c r="C43" s="694" t="s">
        <v>98</v>
      </c>
      <c r="D43" s="694"/>
      <c r="E43" s="10">
        <f>ESF!I38</f>
        <v>181487155.30000001</v>
      </c>
    </row>
    <row r="44" spans="1:5">
      <c r="A44" s="3"/>
      <c r="B44" s="696"/>
      <c r="C44" s="692" t="s">
        <v>31</v>
      </c>
      <c r="D44" s="692"/>
      <c r="E44" s="8">
        <f>ESF!I40</f>
        <v>0</v>
      </c>
    </row>
    <row r="45" spans="1:5">
      <c r="A45" s="3"/>
      <c r="B45" s="696"/>
      <c r="C45" s="692" t="s">
        <v>100</v>
      </c>
      <c r="D45" s="692"/>
      <c r="E45" s="8">
        <f>ESF!I41</f>
        <v>181487155.30000001</v>
      </c>
    </row>
    <row r="46" spans="1:5">
      <c r="A46" s="3"/>
      <c r="B46" s="696"/>
      <c r="C46" s="692" t="s">
        <v>101</v>
      </c>
      <c r="D46" s="692"/>
      <c r="E46" s="8">
        <f>ESF!I42</f>
        <v>0</v>
      </c>
    </row>
    <row r="47" spans="1:5">
      <c r="A47" s="3"/>
      <c r="B47" s="696"/>
      <c r="C47" s="694" t="s">
        <v>102</v>
      </c>
      <c r="D47" s="694"/>
      <c r="E47" s="10">
        <f>ESF!I44</f>
        <v>-2650247.13</v>
      </c>
    </row>
    <row r="48" spans="1:5">
      <c r="A48" s="3"/>
      <c r="B48" s="696"/>
      <c r="C48" s="692" t="s">
        <v>103</v>
      </c>
      <c r="D48" s="692"/>
      <c r="E48" s="8">
        <f>ESF!I46</f>
        <v>1063238.73</v>
      </c>
    </row>
    <row r="49" spans="1:5">
      <c r="A49" s="3"/>
      <c r="B49" s="696"/>
      <c r="C49" s="692" t="s">
        <v>104</v>
      </c>
      <c r="D49" s="692"/>
      <c r="E49" s="8">
        <f>ESF!I47</f>
        <v>-3713485.86</v>
      </c>
    </row>
    <row r="50" spans="1:5">
      <c r="A50" s="3"/>
      <c r="B50" s="696"/>
      <c r="C50" s="692" t="s">
        <v>105</v>
      </c>
      <c r="D50" s="692"/>
      <c r="E50" s="8">
        <f>ESF!I48</f>
        <v>0</v>
      </c>
    </row>
    <row r="51" spans="1:5">
      <c r="A51" s="3"/>
      <c r="B51" s="696"/>
      <c r="C51" s="692" t="s">
        <v>106</v>
      </c>
      <c r="D51" s="692"/>
      <c r="E51" s="8">
        <f>ESF!I49</f>
        <v>0</v>
      </c>
    </row>
    <row r="52" spans="1:5">
      <c r="A52" s="3"/>
      <c r="B52" s="696"/>
      <c r="C52" s="692" t="s">
        <v>107</v>
      </c>
      <c r="D52" s="692"/>
      <c r="E52" s="8">
        <f>ESF!I50</f>
        <v>0</v>
      </c>
    </row>
    <row r="53" spans="1:5">
      <c r="A53" s="3"/>
      <c r="B53" s="696"/>
      <c r="C53" s="694" t="s">
        <v>108</v>
      </c>
      <c r="D53" s="694"/>
      <c r="E53" s="10">
        <f>ESF!I52</f>
        <v>0</v>
      </c>
    </row>
    <row r="54" spans="1:5">
      <c r="A54" s="3"/>
      <c r="B54" s="696"/>
      <c r="C54" s="692" t="s">
        <v>109</v>
      </c>
      <c r="D54" s="692"/>
      <c r="E54" s="8">
        <f>ESF!I54</f>
        <v>0</v>
      </c>
    </row>
    <row r="55" spans="1:5">
      <c r="A55" s="3"/>
      <c r="B55" s="696"/>
      <c r="C55" s="692" t="s">
        <v>110</v>
      </c>
      <c r="D55" s="692"/>
      <c r="E55" s="8">
        <f>ESF!I55</f>
        <v>0</v>
      </c>
    </row>
    <row r="56" spans="1:5" ht="15" thickBot="1">
      <c r="A56" s="3"/>
      <c r="B56" s="696"/>
      <c r="C56" s="693" t="s">
        <v>111</v>
      </c>
      <c r="D56" s="693"/>
      <c r="E56" s="9">
        <f>ESF!I57</f>
        <v>178836908.17000002</v>
      </c>
    </row>
    <row r="57" spans="1:5" ht="15" thickBot="1">
      <c r="A57" s="3"/>
      <c r="B57" s="2"/>
      <c r="C57" s="693" t="s">
        <v>125</v>
      </c>
      <c r="D57" s="693"/>
      <c r="E57" s="9">
        <f>ESF!I59</f>
        <v>179840017.32000002</v>
      </c>
    </row>
    <row r="58" spans="1:5">
      <c r="A58" s="3"/>
      <c r="B58" s="2"/>
      <c r="C58" s="702" t="s">
        <v>54</v>
      </c>
      <c r="D58" s="702"/>
      <c r="E58" s="1">
        <v>2012</v>
      </c>
    </row>
    <row r="59" spans="1:5">
      <c r="A59" s="698" t="s">
        <v>121</v>
      </c>
      <c r="B59" s="696" t="s">
        <v>57</v>
      </c>
      <c r="C59" s="692" t="s">
        <v>59</v>
      </c>
      <c r="D59" s="692"/>
      <c r="E59" s="8">
        <f>ESF!E12</f>
        <v>1349789.32</v>
      </c>
    </row>
    <row r="60" spans="1:5">
      <c r="A60" s="698"/>
      <c r="B60" s="696"/>
      <c r="C60" s="692" t="s">
        <v>61</v>
      </c>
      <c r="D60" s="692"/>
      <c r="E60" s="8">
        <f>ESF!E13</f>
        <v>34853.25</v>
      </c>
    </row>
    <row r="61" spans="1:5">
      <c r="A61" s="698"/>
      <c r="B61" s="696"/>
      <c r="C61" s="692" t="s">
        <v>63</v>
      </c>
      <c r="D61" s="692"/>
      <c r="E61" s="8">
        <f>ESF!E14</f>
        <v>8146950.2000000002</v>
      </c>
    </row>
    <row r="62" spans="1:5">
      <c r="A62" s="698"/>
      <c r="B62" s="696"/>
      <c r="C62" s="692" t="s">
        <v>65</v>
      </c>
      <c r="D62" s="692"/>
      <c r="E62" s="8">
        <f>ESF!E15</f>
        <v>0</v>
      </c>
    </row>
    <row r="63" spans="1:5">
      <c r="A63" s="698"/>
      <c r="B63" s="696"/>
      <c r="C63" s="692" t="s">
        <v>67</v>
      </c>
      <c r="D63" s="692"/>
      <c r="E63" s="8">
        <f>ESF!E16</f>
        <v>0</v>
      </c>
    </row>
    <row r="64" spans="1:5">
      <c r="A64" s="698"/>
      <c r="B64" s="696"/>
      <c r="C64" s="692" t="s">
        <v>69</v>
      </c>
      <c r="D64" s="692"/>
      <c r="E64" s="8">
        <f>ESF!E17</f>
        <v>0</v>
      </c>
    </row>
    <row r="65" spans="1:5">
      <c r="A65" s="698"/>
      <c r="B65" s="696"/>
      <c r="C65" s="692" t="s">
        <v>71</v>
      </c>
      <c r="D65" s="692"/>
      <c r="E65" s="8">
        <f>ESF!E18</f>
        <v>1411</v>
      </c>
    </row>
    <row r="66" spans="1:5" ht="15" thickBot="1">
      <c r="A66" s="698"/>
      <c r="B66" s="4"/>
      <c r="C66" s="693" t="s">
        <v>74</v>
      </c>
      <c r="D66" s="693"/>
      <c r="E66" s="9">
        <f>ESF!E20</f>
        <v>9533003.7699999996</v>
      </c>
    </row>
    <row r="67" spans="1:5">
      <c r="A67" s="698"/>
      <c r="B67" s="696" t="s">
        <v>76</v>
      </c>
      <c r="C67" s="692" t="s">
        <v>78</v>
      </c>
      <c r="D67" s="692"/>
      <c r="E67" s="8">
        <f>ESF!E25</f>
        <v>0</v>
      </c>
    </row>
    <row r="68" spans="1:5">
      <c r="A68" s="698"/>
      <c r="B68" s="696"/>
      <c r="C68" s="692" t="s">
        <v>80</v>
      </c>
      <c r="D68" s="692"/>
      <c r="E68" s="8">
        <f>ESF!E26</f>
        <v>0</v>
      </c>
    </row>
    <row r="69" spans="1:5">
      <c r="A69" s="698"/>
      <c r="B69" s="696"/>
      <c r="C69" s="692" t="s">
        <v>82</v>
      </c>
      <c r="D69" s="692"/>
      <c r="E69" s="8">
        <f>ESF!E27</f>
        <v>143747461.06999999</v>
      </c>
    </row>
    <row r="70" spans="1:5">
      <c r="A70" s="698"/>
      <c r="B70" s="696"/>
      <c r="C70" s="692" t="s">
        <v>84</v>
      </c>
      <c r="D70" s="692"/>
      <c r="E70" s="8">
        <f>ESF!E28</f>
        <v>1406068.56</v>
      </c>
    </row>
    <row r="71" spans="1:5">
      <c r="A71" s="698"/>
      <c r="B71" s="696"/>
      <c r="C71" s="692" t="s">
        <v>86</v>
      </c>
      <c r="D71" s="692"/>
      <c r="E71" s="8">
        <f>ESF!E29</f>
        <v>115219.74</v>
      </c>
    </row>
    <row r="72" spans="1:5">
      <c r="A72" s="698"/>
      <c r="B72" s="696"/>
      <c r="C72" s="692" t="s">
        <v>88</v>
      </c>
      <c r="D72" s="692"/>
      <c r="E72" s="8">
        <f>ESF!E30</f>
        <v>0</v>
      </c>
    </row>
    <row r="73" spans="1:5">
      <c r="A73" s="698"/>
      <c r="B73" s="696"/>
      <c r="C73" s="692" t="s">
        <v>90</v>
      </c>
      <c r="D73" s="692"/>
      <c r="E73" s="8">
        <f>ESF!E31</f>
        <v>0</v>
      </c>
    </row>
    <row r="74" spans="1:5">
      <c r="A74" s="698"/>
      <c r="B74" s="696"/>
      <c r="C74" s="692" t="s">
        <v>91</v>
      </c>
      <c r="D74" s="692"/>
      <c r="E74" s="8">
        <f>ESF!E32</f>
        <v>0</v>
      </c>
    </row>
    <row r="75" spans="1:5">
      <c r="A75" s="698"/>
      <c r="B75" s="696"/>
      <c r="C75" s="692" t="s">
        <v>93</v>
      </c>
      <c r="D75" s="692"/>
      <c r="E75" s="8">
        <f>ESF!E33</f>
        <v>0</v>
      </c>
    </row>
    <row r="76" spans="1:5" ht="15" thickBot="1">
      <c r="A76" s="698"/>
      <c r="B76" s="4"/>
      <c r="C76" s="693" t="s">
        <v>95</v>
      </c>
      <c r="D76" s="693"/>
      <c r="E76" s="9">
        <f>ESF!E35</f>
        <v>145268749.37</v>
      </c>
    </row>
    <row r="77" spans="1:5" ht="15" thickBot="1">
      <c r="A77" s="698"/>
      <c r="B77" s="2"/>
      <c r="C77" s="693" t="s">
        <v>122</v>
      </c>
      <c r="D77" s="693"/>
      <c r="E77" s="9">
        <f>ESF!E37</f>
        <v>154801753.14000002</v>
      </c>
    </row>
    <row r="78" spans="1:5">
      <c r="A78" s="698" t="s">
        <v>123</v>
      </c>
      <c r="B78" s="696" t="s">
        <v>58</v>
      </c>
      <c r="C78" s="692" t="s">
        <v>60</v>
      </c>
      <c r="D78" s="692"/>
      <c r="E78" s="8">
        <f>ESF!J12</f>
        <v>451753.17</v>
      </c>
    </row>
    <row r="79" spans="1:5">
      <c r="A79" s="698"/>
      <c r="B79" s="696"/>
      <c r="C79" s="692" t="s">
        <v>62</v>
      </c>
      <c r="D79" s="692"/>
      <c r="E79" s="8">
        <f>ESF!J13</f>
        <v>0</v>
      </c>
    </row>
    <row r="80" spans="1:5">
      <c r="A80" s="698"/>
      <c r="B80" s="696"/>
      <c r="C80" s="692" t="s">
        <v>64</v>
      </c>
      <c r="D80" s="692"/>
      <c r="E80" s="8">
        <f>ESF!J14</f>
        <v>0</v>
      </c>
    </row>
    <row r="81" spans="1:5">
      <c r="A81" s="698"/>
      <c r="B81" s="696"/>
      <c r="C81" s="692" t="s">
        <v>66</v>
      </c>
      <c r="D81" s="692"/>
      <c r="E81" s="8">
        <f>ESF!J15</f>
        <v>0</v>
      </c>
    </row>
    <row r="82" spans="1:5">
      <c r="A82" s="698"/>
      <c r="B82" s="696"/>
      <c r="C82" s="692" t="s">
        <v>68</v>
      </c>
      <c r="D82" s="692"/>
      <c r="E82" s="8">
        <f>ESF!J16</f>
        <v>0</v>
      </c>
    </row>
    <row r="83" spans="1:5">
      <c r="A83" s="698"/>
      <c r="B83" s="696"/>
      <c r="C83" s="692" t="s">
        <v>70</v>
      </c>
      <c r="D83" s="692"/>
      <c r="E83" s="8">
        <f>ESF!J17</f>
        <v>0</v>
      </c>
    </row>
    <row r="84" spans="1:5">
      <c r="A84" s="698"/>
      <c r="B84" s="696"/>
      <c r="C84" s="692" t="s">
        <v>72</v>
      </c>
      <c r="D84" s="692"/>
      <c r="E84" s="8">
        <f>ESF!J18</f>
        <v>145730.35999999999</v>
      </c>
    </row>
    <row r="85" spans="1:5">
      <c r="A85" s="698"/>
      <c r="B85" s="696"/>
      <c r="C85" s="692" t="s">
        <v>73</v>
      </c>
      <c r="D85" s="692"/>
      <c r="E85" s="8">
        <f>ESF!J19</f>
        <v>511200</v>
      </c>
    </row>
    <row r="86" spans="1:5" ht="15" thickBot="1">
      <c r="A86" s="698"/>
      <c r="B86" s="4"/>
      <c r="C86" s="693" t="s">
        <v>75</v>
      </c>
      <c r="D86" s="693"/>
      <c r="E86" s="9">
        <f>ESF!J21</f>
        <v>1108683.53</v>
      </c>
    </row>
    <row r="87" spans="1:5">
      <c r="A87" s="698"/>
      <c r="B87" s="696" t="s">
        <v>77</v>
      </c>
      <c r="C87" s="692" t="s">
        <v>79</v>
      </c>
      <c r="D87" s="692"/>
      <c r="E87" s="8">
        <f>ESF!J25</f>
        <v>0</v>
      </c>
    </row>
    <row r="88" spans="1:5">
      <c r="A88" s="698"/>
      <c r="B88" s="696"/>
      <c r="C88" s="692" t="s">
        <v>81</v>
      </c>
      <c r="D88" s="692"/>
      <c r="E88" s="8">
        <f>ESF!J26</f>
        <v>0</v>
      </c>
    </row>
    <row r="89" spans="1:5">
      <c r="A89" s="698"/>
      <c r="B89" s="696"/>
      <c r="C89" s="692" t="s">
        <v>83</v>
      </c>
      <c r="D89" s="692"/>
      <c r="E89" s="8">
        <f>ESF!J27</f>
        <v>0</v>
      </c>
    </row>
    <row r="90" spans="1:5">
      <c r="A90" s="698"/>
      <c r="B90" s="696"/>
      <c r="C90" s="692" t="s">
        <v>85</v>
      </c>
      <c r="D90" s="692"/>
      <c r="E90" s="8">
        <f>ESF!J28</f>
        <v>0</v>
      </c>
    </row>
    <row r="91" spans="1:5">
      <c r="A91" s="698"/>
      <c r="B91" s="696"/>
      <c r="C91" s="692" t="s">
        <v>87</v>
      </c>
      <c r="D91" s="692"/>
      <c r="E91" s="8">
        <f>ESF!J29</f>
        <v>0</v>
      </c>
    </row>
    <row r="92" spans="1:5">
      <c r="A92" s="698"/>
      <c r="B92" s="696"/>
      <c r="C92" s="692" t="s">
        <v>89</v>
      </c>
      <c r="D92" s="692"/>
      <c r="E92" s="8">
        <f>ESF!J30</f>
        <v>0</v>
      </c>
    </row>
    <row r="93" spans="1:5" ht="15" thickBot="1">
      <c r="A93" s="698"/>
      <c r="B93" s="2"/>
      <c r="C93" s="693" t="s">
        <v>92</v>
      </c>
      <c r="D93" s="693"/>
      <c r="E93" s="9">
        <f>ESF!J32</f>
        <v>0</v>
      </c>
    </row>
    <row r="94" spans="1:5" ht="15" thickBot="1">
      <c r="A94" s="698"/>
      <c r="B94" s="2"/>
      <c r="C94" s="693" t="s">
        <v>124</v>
      </c>
      <c r="D94" s="693"/>
      <c r="E94" s="9">
        <f>ESF!J34</f>
        <v>1108683.53</v>
      </c>
    </row>
    <row r="95" spans="1:5">
      <c r="A95" s="3"/>
      <c r="B95" s="696" t="s">
        <v>96</v>
      </c>
      <c r="C95" s="694" t="s">
        <v>98</v>
      </c>
      <c r="D95" s="694"/>
      <c r="E95" s="10">
        <f>ESF!J38</f>
        <v>155346193.28999999</v>
      </c>
    </row>
    <row r="96" spans="1:5">
      <c r="A96" s="3"/>
      <c r="B96" s="696"/>
      <c r="C96" s="692" t="s">
        <v>31</v>
      </c>
      <c r="D96" s="692"/>
      <c r="E96" s="8">
        <f>ESF!J40</f>
        <v>0</v>
      </c>
    </row>
    <row r="97" spans="1:5">
      <c r="A97" s="3"/>
      <c r="B97" s="696"/>
      <c r="C97" s="692" t="s">
        <v>100</v>
      </c>
      <c r="D97" s="692"/>
      <c r="E97" s="8">
        <f>ESF!J41</f>
        <v>155346193.28999999</v>
      </c>
    </row>
    <row r="98" spans="1:5">
      <c r="A98" s="3"/>
      <c r="B98" s="696"/>
      <c r="C98" s="692" t="s">
        <v>101</v>
      </c>
      <c r="D98" s="692"/>
      <c r="E98" s="8">
        <f>ESF!J42</f>
        <v>0</v>
      </c>
    </row>
    <row r="99" spans="1:5">
      <c r="A99" s="3"/>
      <c r="B99" s="696"/>
      <c r="C99" s="694" t="s">
        <v>102</v>
      </c>
      <c r="D99" s="694"/>
      <c r="E99" s="10">
        <f>ESF!J44</f>
        <v>-1653123.6800000002</v>
      </c>
    </row>
    <row r="100" spans="1:5">
      <c r="A100" s="3"/>
      <c r="B100" s="696"/>
      <c r="C100" s="692" t="s">
        <v>103</v>
      </c>
      <c r="D100" s="692"/>
      <c r="E100" s="8">
        <f>ESF!J46</f>
        <v>779531.31999999983</v>
      </c>
    </row>
    <row r="101" spans="1:5">
      <c r="A101" s="3"/>
      <c r="B101" s="696"/>
      <c r="C101" s="692" t="s">
        <v>104</v>
      </c>
      <c r="D101" s="692"/>
      <c r="E101" s="8">
        <f>ESF!J47</f>
        <v>-2432655</v>
      </c>
    </row>
    <row r="102" spans="1:5">
      <c r="A102" s="3"/>
      <c r="B102" s="696"/>
      <c r="C102" s="692" t="s">
        <v>105</v>
      </c>
      <c r="D102" s="692"/>
      <c r="E102" s="8">
        <f>ESF!J48</f>
        <v>0</v>
      </c>
    </row>
    <row r="103" spans="1:5">
      <c r="A103" s="3"/>
      <c r="B103" s="696"/>
      <c r="C103" s="692" t="s">
        <v>106</v>
      </c>
      <c r="D103" s="692"/>
      <c r="E103" s="8">
        <f>ESF!J49</f>
        <v>0</v>
      </c>
    </row>
    <row r="104" spans="1:5">
      <c r="A104" s="3"/>
      <c r="B104" s="696"/>
      <c r="C104" s="692" t="s">
        <v>107</v>
      </c>
      <c r="D104" s="692"/>
      <c r="E104" s="8">
        <f>ESF!J50</f>
        <v>0</v>
      </c>
    </row>
    <row r="105" spans="1:5">
      <c r="A105" s="3"/>
      <c r="B105" s="696"/>
      <c r="C105" s="694" t="s">
        <v>108</v>
      </c>
      <c r="D105" s="694"/>
      <c r="E105" s="10">
        <f>ESF!J52</f>
        <v>0</v>
      </c>
    </row>
    <row r="106" spans="1:5">
      <c r="A106" s="3"/>
      <c r="B106" s="696"/>
      <c r="C106" s="692" t="s">
        <v>109</v>
      </c>
      <c r="D106" s="692"/>
      <c r="E106" s="8">
        <f>ESF!J54</f>
        <v>0</v>
      </c>
    </row>
    <row r="107" spans="1:5">
      <c r="A107" s="3"/>
      <c r="B107" s="696"/>
      <c r="C107" s="692" t="s">
        <v>110</v>
      </c>
      <c r="D107" s="692"/>
      <c r="E107" s="8">
        <f>ESF!J55</f>
        <v>0</v>
      </c>
    </row>
    <row r="108" spans="1:5" ht="15" thickBot="1">
      <c r="A108" s="3"/>
      <c r="B108" s="696"/>
      <c r="C108" s="693" t="s">
        <v>111</v>
      </c>
      <c r="D108" s="693"/>
      <c r="E108" s="9">
        <f>ESF!J57</f>
        <v>153693069.60999998</v>
      </c>
    </row>
    <row r="109" spans="1:5" ht="15" thickBot="1">
      <c r="A109" s="3"/>
      <c r="B109" s="2"/>
      <c r="C109" s="693" t="s">
        <v>125</v>
      </c>
      <c r="D109" s="693"/>
      <c r="E109" s="9">
        <f>ESF!J59</f>
        <v>154801753.13999999</v>
      </c>
    </row>
    <row r="110" spans="1:5">
      <c r="A110" s="3"/>
      <c r="B110" s="2"/>
      <c r="C110" s="695" t="s">
        <v>126</v>
      </c>
      <c r="D110" s="5" t="s">
        <v>127</v>
      </c>
      <c r="E110" s="10" t="str">
        <f>ESF!C65</f>
        <v xml:space="preserve"> </v>
      </c>
    </row>
    <row r="111" spans="1:5">
      <c r="A111" s="3"/>
      <c r="B111" s="2"/>
      <c r="C111" s="691"/>
      <c r="D111" s="5" t="s">
        <v>128</v>
      </c>
      <c r="E111" s="10" t="str">
        <f>ESF!C66</f>
        <v xml:space="preserve"> </v>
      </c>
    </row>
    <row r="112" spans="1:5">
      <c r="A112" s="3"/>
      <c r="B112" s="2"/>
      <c r="C112" s="691" t="s">
        <v>129</v>
      </c>
      <c r="D112" s="5" t="s">
        <v>127</v>
      </c>
      <c r="E112" s="10" t="str">
        <f>ESF!G65</f>
        <v xml:space="preserve"> </v>
      </c>
    </row>
    <row r="113" spans="1:5">
      <c r="A113" s="3"/>
      <c r="B113" s="2"/>
      <c r="C113" s="691"/>
      <c r="D113" s="5" t="s">
        <v>128</v>
      </c>
      <c r="E113" s="10" t="str">
        <f>ESF!G66</f>
        <v xml:space="preserve"> </v>
      </c>
    </row>
    <row r="114" spans="1:5">
      <c r="A114" s="697" t="s">
        <v>117</v>
      </c>
      <c r="B114" s="697"/>
      <c r="C114" s="697"/>
      <c r="D114" s="697"/>
      <c r="E114" s="13" t="e">
        <f>ECSF!#REF!</f>
        <v>#REF!</v>
      </c>
    </row>
    <row r="115" spans="1:5" ht="42">
      <c r="A115" s="697" t="s">
        <v>2</v>
      </c>
      <c r="B115" s="697"/>
      <c r="C115" s="697"/>
      <c r="D115" s="697"/>
      <c r="E115" s="13" t="str">
        <f>ECSF!C1</f>
        <v>Junta Municipal de Agua y Saneamiento de Guachochi</v>
      </c>
    </row>
    <row r="116" spans="1:5">
      <c r="A116" s="697" t="s">
        <v>118</v>
      </c>
      <c r="B116" s="697"/>
      <c r="C116" s="697"/>
      <c r="D116" s="697"/>
      <c r="E116" s="14"/>
    </row>
    <row r="117" spans="1:5">
      <c r="A117" s="697" t="s">
        <v>119</v>
      </c>
      <c r="B117" s="697"/>
      <c r="C117" s="697"/>
      <c r="D117" s="697"/>
      <c r="E117" t="s">
        <v>130</v>
      </c>
    </row>
    <row r="118" spans="1:5">
      <c r="B118" s="699" t="s">
        <v>114</v>
      </c>
      <c r="C118" s="694" t="s">
        <v>55</v>
      </c>
      <c r="D118" s="694"/>
      <c r="E118" s="11">
        <f>ECSF!D8</f>
        <v>3145593.73</v>
      </c>
    </row>
    <row r="119" spans="1:5">
      <c r="B119" s="699"/>
      <c r="C119" s="694" t="s">
        <v>57</v>
      </c>
      <c r="D119" s="694"/>
      <c r="E119" s="11">
        <f>ECSF!D10</f>
        <v>3034342.33</v>
      </c>
    </row>
    <row r="120" spans="1:5">
      <c r="B120" s="699"/>
      <c r="C120" s="692" t="s">
        <v>59</v>
      </c>
      <c r="D120" s="692"/>
      <c r="E120" s="12">
        <f>ECSF!D12</f>
        <v>0</v>
      </c>
    </row>
    <row r="121" spans="1:5">
      <c r="B121" s="699"/>
      <c r="C121" s="692" t="s">
        <v>61</v>
      </c>
      <c r="D121" s="692"/>
      <c r="E121" s="12">
        <f>ECSF!D13</f>
        <v>0</v>
      </c>
    </row>
    <row r="122" spans="1:5">
      <c r="B122" s="699"/>
      <c r="C122" s="692" t="s">
        <v>63</v>
      </c>
      <c r="D122" s="692"/>
      <c r="E122" s="12">
        <f>ECSF!D14</f>
        <v>3034342.33</v>
      </c>
    </row>
    <row r="123" spans="1:5">
      <c r="B123" s="699"/>
      <c r="C123" s="692" t="s">
        <v>65</v>
      </c>
      <c r="D123" s="692"/>
      <c r="E123" s="12">
        <f>ECSF!D15</f>
        <v>0</v>
      </c>
    </row>
    <row r="124" spans="1:5">
      <c r="B124" s="699"/>
      <c r="C124" s="692" t="s">
        <v>67</v>
      </c>
      <c r="D124" s="692"/>
      <c r="E124" s="12">
        <f>ECSF!D16</f>
        <v>0</v>
      </c>
    </row>
    <row r="125" spans="1:5">
      <c r="B125" s="699"/>
      <c r="C125" s="692" t="s">
        <v>69</v>
      </c>
      <c r="D125" s="692"/>
      <c r="E125" s="12">
        <f>ECSF!D17</f>
        <v>0</v>
      </c>
    </row>
    <row r="126" spans="1:5">
      <c r="B126" s="699"/>
      <c r="C126" s="692" t="s">
        <v>71</v>
      </c>
      <c r="D126" s="692"/>
      <c r="E126" s="12">
        <f>ECSF!D18</f>
        <v>0</v>
      </c>
    </row>
    <row r="127" spans="1:5">
      <c r="B127" s="699"/>
      <c r="C127" s="694" t="s">
        <v>76</v>
      </c>
      <c r="D127" s="694"/>
      <c r="E127" s="11">
        <f>ECSF!D20</f>
        <v>111251.40000000001</v>
      </c>
    </row>
    <row r="128" spans="1:5">
      <c r="B128" s="699"/>
      <c r="C128" s="692" t="s">
        <v>78</v>
      </c>
      <c r="D128" s="692"/>
      <c r="E128" s="12">
        <f>ECSF!D22</f>
        <v>0</v>
      </c>
    </row>
    <row r="129" spans="2:5">
      <c r="B129" s="699"/>
      <c r="C129" s="692" t="s">
        <v>80</v>
      </c>
      <c r="D129" s="692"/>
      <c r="E129" s="12">
        <f>ECSF!D23</f>
        <v>0</v>
      </c>
    </row>
    <row r="130" spans="2:5">
      <c r="B130" s="699"/>
      <c r="C130" s="692" t="s">
        <v>82</v>
      </c>
      <c r="D130" s="692"/>
      <c r="E130" s="12">
        <f>ECSF!D24</f>
        <v>0</v>
      </c>
    </row>
    <row r="131" spans="2:5">
      <c r="B131" s="699"/>
      <c r="C131" s="692" t="s">
        <v>84</v>
      </c>
      <c r="D131" s="692"/>
      <c r="E131" s="12">
        <f>ECSF!D25</f>
        <v>0</v>
      </c>
    </row>
    <row r="132" spans="2:5">
      <c r="B132" s="699"/>
      <c r="C132" s="692" t="s">
        <v>86</v>
      </c>
      <c r="D132" s="692"/>
      <c r="E132" s="12">
        <f>ECSF!D26</f>
        <v>111251.40000000001</v>
      </c>
    </row>
    <row r="133" spans="2:5">
      <c r="B133" s="699"/>
      <c r="C133" s="692" t="s">
        <v>88</v>
      </c>
      <c r="D133" s="692"/>
      <c r="E133" s="12">
        <f>ECSF!D27</f>
        <v>0</v>
      </c>
    </row>
    <row r="134" spans="2:5">
      <c r="B134" s="699"/>
      <c r="C134" s="692" t="s">
        <v>90</v>
      </c>
      <c r="D134" s="692"/>
      <c r="E134" s="12">
        <f>ECSF!D28</f>
        <v>0</v>
      </c>
    </row>
    <row r="135" spans="2:5">
      <c r="B135" s="699"/>
      <c r="C135" s="692" t="s">
        <v>91</v>
      </c>
      <c r="D135" s="692"/>
      <c r="E135" s="12">
        <f>ECSF!D29</f>
        <v>0</v>
      </c>
    </row>
    <row r="136" spans="2:5">
      <c r="B136" s="699"/>
      <c r="C136" s="692" t="s">
        <v>93</v>
      </c>
      <c r="D136" s="692"/>
      <c r="E136" s="12">
        <f>ECSF!D30</f>
        <v>0</v>
      </c>
    </row>
    <row r="137" spans="2:5">
      <c r="B137" s="699"/>
      <c r="C137" s="694" t="s">
        <v>56</v>
      </c>
      <c r="D137" s="694"/>
      <c r="E137" s="11">
        <f>ECSF!I8</f>
        <v>35567.85</v>
      </c>
    </row>
    <row r="138" spans="2:5">
      <c r="B138" s="699"/>
      <c r="C138" s="694" t="s">
        <v>58</v>
      </c>
      <c r="D138" s="694"/>
      <c r="E138" s="11">
        <f>ECSF!I10</f>
        <v>35567.85</v>
      </c>
    </row>
    <row r="139" spans="2:5">
      <c r="B139" s="699"/>
      <c r="C139" s="692" t="s">
        <v>60</v>
      </c>
      <c r="D139" s="692"/>
      <c r="E139" s="12">
        <f>ECSF!I12</f>
        <v>0</v>
      </c>
    </row>
    <row r="140" spans="2:5">
      <c r="B140" s="699"/>
      <c r="C140" s="692" t="s">
        <v>62</v>
      </c>
      <c r="D140" s="692"/>
      <c r="E140" s="12">
        <f>ECSF!I13</f>
        <v>0</v>
      </c>
    </row>
    <row r="141" spans="2:5">
      <c r="B141" s="699"/>
      <c r="C141" s="692" t="s">
        <v>64</v>
      </c>
      <c r="D141" s="692"/>
      <c r="E141" s="12">
        <f>ECSF!I14</f>
        <v>35567.85</v>
      </c>
    </row>
    <row r="142" spans="2:5">
      <c r="B142" s="699"/>
      <c r="C142" s="692" t="s">
        <v>66</v>
      </c>
      <c r="D142" s="692"/>
      <c r="E142" s="12">
        <f>ECSF!I15</f>
        <v>0</v>
      </c>
    </row>
    <row r="143" spans="2:5">
      <c r="B143" s="699"/>
      <c r="C143" s="692" t="s">
        <v>68</v>
      </c>
      <c r="D143" s="692"/>
      <c r="E143" s="12">
        <f>ECSF!I16</f>
        <v>0</v>
      </c>
    </row>
    <row r="144" spans="2:5">
      <c r="B144" s="699"/>
      <c r="C144" s="692" t="s">
        <v>70</v>
      </c>
      <c r="D144" s="692"/>
      <c r="E144" s="12">
        <f>ECSF!I17</f>
        <v>0</v>
      </c>
    </row>
    <row r="145" spans="2:5">
      <c r="B145" s="699"/>
      <c r="C145" s="692" t="s">
        <v>72</v>
      </c>
      <c r="D145" s="692"/>
      <c r="E145" s="12">
        <f>ECSF!I18</f>
        <v>0</v>
      </c>
    </row>
    <row r="146" spans="2:5">
      <c r="B146" s="699"/>
      <c r="C146" s="692" t="s">
        <v>73</v>
      </c>
      <c r="D146" s="692"/>
      <c r="E146" s="12">
        <f>ECSF!I19</f>
        <v>0</v>
      </c>
    </row>
    <row r="147" spans="2:5">
      <c r="B147" s="699"/>
      <c r="C147" s="701" t="s">
        <v>77</v>
      </c>
      <c r="D147" s="701"/>
      <c r="E147" s="11">
        <f>ECSF!I21</f>
        <v>0</v>
      </c>
    </row>
    <row r="148" spans="2:5">
      <c r="B148" s="699"/>
      <c r="C148" s="692" t="s">
        <v>79</v>
      </c>
      <c r="D148" s="692"/>
      <c r="E148" s="12">
        <f>ECSF!I23</f>
        <v>0</v>
      </c>
    </row>
    <row r="149" spans="2:5">
      <c r="B149" s="699"/>
      <c r="C149" s="692" t="s">
        <v>81</v>
      </c>
      <c r="D149" s="692"/>
      <c r="E149" s="12">
        <f>ECSF!I24</f>
        <v>0</v>
      </c>
    </row>
    <row r="150" spans="2:5">
      <c r="B150" s="699"/>
      <c r="C150" s="692" t="s">
        <v>83</v>
      </c>
      <c r="D150" s="692"/>
      <c r="E150" s="12">
        <f>ECSF!I25</f>
        <v>0</v>
      </c>
    </row>
    <row r="151" spans="2:5">
      <c r="B151" s="699"/>
      <c r="C151" s="692" t="s">
        <v>85</v>
      </c>
      <c r="D151" s="692"/>
      <c r="E151" s="12">
        <f>ECSF!I26</f>
        <v>0</v>
      </c>
    </row>
    <row r="152" spans="2:5">
      <c r="B152" s="699"/>
      <c r="C152" s="692" t="s">
        <v>87</v>
      </c>
      <c r="D152" s="692"/>
      <c r="E152" s="12">
        <f>ECSF!I27</f>
        <v>0</v>
      </c>
    </row>
    <row r="153" spans="2:5">
      <c r="B153" s="699"/>
      <c r="C153" s="692" t="s">
        <v>89</v>
      </c>
      <c r="D153" s="692"/>
      <c r="E153" s="12">
        <f>ECSF!I28</f>
        <v>0</v>
      </c>
    </row>
    <row r="154" spans="2:5">
      <c r="B154" s="699"/>
      <c r="C154" s="694" t="s">
        <v>96</v>
      </c>
      <c r="D154" s="694"/>
      <c r="E154" s="11">
        <f>ECSF!I30</f>
        <v>26424669.42000002</v>
      </c>
    </row>
    <row r="155" spans="2:5">
      <c r="B155" s="699"/>
      <c r="C155" s="694" t="s">
        <v>98</v>
      </c>
      <c r="D155" s="694"/>
      <c r="E155" s="11">
        <f>ECSF!I32</f>
        <v>26140962.01000002</v>
      </c>
    </row>
    <row r="156" spans="2:5">
      <c r="B156" s="699"/>
      <c r="C156" s="692" t="s">
        <v>31</v>
      </c>
      <c r="D156" s="692"/>
      <c r="E156" s="12">
        <f>ECSF!I34</f>
        <v>0</v>
      </c>
    </row>
    <row r="157" spans="2:5">
      <c r="B157" s="699"/>
      <c r="C157" s="692" t="s">
        <v>100</v>
      </c>
      <c r="D157" s="692"/>
      <c r="E157" s="12">
        <f>ECSF!I35</f>
        <v>26140962.01000002</v>
      </c>
    </row>
    <row r="158" spans="2:5">
      <c r="B158" s="699"/>
      <c r="C158" s="692" t="s">
        <v>101</v>
      </c>
      <c r="D158" s="692"/>
      <c r="E158" s="12">
        <f>ECSF!I36</f>
        <v>0</v>
      </c>
    </row>
    <row r="159" spans="2:5">
      <c r="B159" s="699"/>
      <c r="C159" s="694" t="s">
        <v>102</v>
      </c>
      <c r="D159" s="694"/>
      <c r="E159" s="11">
        <f>ECSF!I38</f>
        <v>283707.41000000015</v>
      </c>
    </row>
    <row r="160" spans="2:5">
      <c r="B160" s="699"/>
      <c r="C160" s="692" t="s">
        <v>103</v>
      </c>
      <c r="D160" s="692"/>
      <c r="E160" s="12">
        <f>ECSF!I40</f>
        <v>283707.41000000015</v>
      </c>
    </row>
    <row r="161" spans="2:5">
      <c r="B161" s="699"/>
      <c r="C161" s="692" t="s">
        <v>104</v>
      </c>
      <c r="D161" s="692"/>
      <c r="E161" s="12">
        <f>ECSF!I41</f>
        <v>0</v>
      </c>
    </row>
    <row r="162" spans="2:5">
      <c r="B162" s="699"/>
      <c r="C162" s="692" t="s">
        <v>105</v>
      </c>
      <c r="D162" s="692"/>
      <c r="E162" s="12">
        <f>ECSF!I42</f>
        <v>0</v>
      </c>
    </row>
    <row r="163" spans="2:5">
      <c r="B163" s="699"/>
      <c r="C163" s="692" t="s">
        <v>106</v>
      </c>
      <c r="D163" s="692"/>
      <c r="E163" s="12">
        <f>ECSF!I43</f>
        <v>0</v>
      </c>
    </row>
    <row r="164" spans="2:5">
      <c r="B164" s="699"/>
      <c r="C164" s="692" t="s">
        <v>107</v>
      </c>
      <c r="D164" s="692"/>
      <c r="E164" s="12">
        <f>ECSF!I44</f>
        <v>0</v>
      </c>
    </row>
    <row r="165" spans="2:5">
      <c r="B165" s="699"/>
      <c r="C165" s="694" t="s">
        <v>108</v>
      </c>
      <c r="D165" s="694"/>
      <c r="E165" s="11">
        <f>ECSF!I46</f>
        <v>0</v>
      </c>
    </row>
    <row r="166" spans="2:5">
      <c r="B166" s="699"/>
      <c r="C166" s="692" t="s">
        <v>109</v>
      </c>
      <c r="D166" s="692"/>
      <c r="E166" s="12">
        <f>ECSF!I48</f>
        <v>0</v>
      </c>
    </row>
    <row r="167" spans="2:5" ht="15" customHeight="1" thickBot="1">
      <c r="B167" s="700"/>
      <c r="C167" s="692" t="s">
        <v>110</v>
      </c>
      <c r="D167" s="692"/>
      <c r="E167" s="12">
        <f>ECSF!I49</f>
        <v>0</v>
      </c>
    </row>
    <row r="168" spans="2:5">
      <c r="B168" s="699" t="s">
        <v>115</v>
      </c>
      <c r="C168" s="694" t="s">
        <v>55</v>
      </c>
      <c r="D168" s="694"/>
      <c r="E168" s="11">
        <f>ECSF!E8</f>
        <v>28148290.06000001</v>
      </c>
    </row>
    <row r="169" spans="2:5" ht="15" customHeight="1">
      <c r="B169" s="699"/>
      <c r="C169" s="694" t="s">
        <v>57</v>
      </c>
      <c r="D169" s="694"/>
      <c r="E169" s="11">
        <f>ECSF!E10</f>
        <v>309211.75999999983</v>
      </c>
    </row>
    <row r="170" spans="2:5" ht="15" customHeight="1">
      <c r="B170" s="699"/>
      <c r="C170" s="692" t="s">
        <v>59</v>
      </c>
      <c r="D170" s="692"/>
      <c r="E170" s="12">
        <f>ECSF!E12</f>
        <v>25418.819999999832</v>
      </c>
    </row>
    <row r="171" spans="2:5" ht="15" customHeight="1">
      <c r="B171" s="699"/>
      <c r="C171" s="692" t="s">
        <v>61</v>
      </c>
      <c r="D171" s="692"/>
      <c r="E171" s="12">
        <f>ECSF!E13</f>
        <v>283792.94</v>
      </c>
    </row>
    <row r="172" spans="2:5">
      <c r="B172" s="699"/>
      <c r="C172" s="692" t="s">
        <v>63</v>
      </c>
      <c r="D172" s="692"/>
      <c r="E172" s="12">
        <f>ECSF!E14</f>
        <v>0</v>
      </c>
    </row>
    <row r="173" spans="2:5">
      <c r="B173" s="699"/>
      <c r="C173" s="692" t="s">
        <v>65</v>
      </c>
      <c r="D173" s="692"/>
      <c r="E173" s="12">
        <f>ECSF!E15</f>
        <v>0</v>
      </c>
    </row>
    <row r="174" spans="2:5" ht="15" customHeight="1">
      <c r="B174" s="699"/>
      <c r="C174" s="692" t="s">
        <v>67</v>
      </c>
      <c r="D174" s="692"/>
      <c r="E174" s="12">
        <f>ECSF!E16</f>
        <v>0</v>
      </c>
    </row>
    <row r="175" spans="2:5" ht="15" customHeight="1">
      <c r="B175" s="699"/>
      <c r="C175" s="692" t="s">
        <v>69</v>
      </c>
      <c r="D175" s="692"/>
      <c r="E175" s="12">
        <f>ECSF!E17</f>
        <v>0</v>
      </c>
    </row>
    <row r="176" spans="2:5">
      <c r="B176" s="699"/>
      <c r="C176" s="692" t="s">
        <v>71</v>
      </c>
      <c r="D176" s="692"/>
      <c r="E176" s="12">
        <f>ECSF!E18</f>
        <v>0</v>
      </c>
    </row>
    <row r="177" spans="2:5" ht="15" customHeight="1">
      <c r="B177" s="699"/>
      <c r="C177" s="694" t="s">
        <v>76</v>
      </c>
      <c r="D177" s="694"/>
      <c r="E177" s="11">
        <f>ECSF!E20</f>
        <v>27839078.300000008</v>
      </c>
    </row>
    <row r="178" spans="2:5">
      <c r="B178" s="699"/>
      <c r="C178" s="692" t="s">
        <v>78</v>
      </c>
      <c r="D178" s="692"/>
      <c r="E178" s="12">
        <f>ECSF!E22</f>
        <v>0</v>
      </c>
    </row>
    <row r="179" spans="2:5" ht="15" customHeight="1">
      <c r="B179" s="699"/>
      <c r="C179" s="692" t="s">
        <v>80</v>
      </c>
      <c r="D179" s="692"/>
      <c r="E179" s="12">
        <f>ECSF!E23</f>
        <v>3160</v>
      </c>
    </row>
    <row r="180" spans="2:5" ht="15" customHeight="1">
      <c r="B180" s="699"/>
      <c r="C180" s="692" t="s">
        <v>82</v>
      </c>
      <c r="D180" s="692"/>
      <c r="E180" s="12">
        <f>ECSF!E24</f>
        <v>26399361.49000001</v>
      </c>
    </row>
    <row r="181" spans="2:5" ht="15" customHeight="1">
      <c r="B181" s="699"/>
      <c r="C181" s="692" t="s">
        <v>84</v>
      </c>
      <c r="D181" s="692"/>
      <c r="E181" s="12">
        <f>ECSF!E25</f>
        <v>1436556.81</v>
      </c>
    </row>
    <row r="182" spans="2:5" ht="15" customHeight="1">
      <c r="B182" s="699"/>
      <c r="C182" s="692" t="s">
        <v>86</v>
      </c>
      <c r="D182" s="692"/>
      <c r="E182" s="12">
        <f>ECSF!E26</f>
        <v>0</v>
      </c>
    </row>
    <row r="183" spans="2:5" ht="15" customHeight="1">
      <c r="B183" s="699"/>
      <c r="C183" s="692" t="s">
        <v>88</v>
      </c>
      <c r="D183" s="692"/>
      <c r="E183" s="12">
        <f>ECSF!E27</f>
        <v>0</v>
      </c>
    </row>
    <row r="184" spans="2:5" ht="15" customHeight="1">
      <c r="B184" s="699"/>
      <c r="C184" s="692" t="s">
        <v>90</v>
      </c>
      <c r="D184" s="692"/>
      <c r="E184" s="12">
        <f>ECSF!E28</f>
        <v>0</v>
      </c>
    </row>
    <row r="185" spans="2:5" ht="15" customHeight="1">
      <c r="B185" s="699"/>
      <c r="C185" s="692" t="s">
        <v>91</v>
      </c>
      <c r="D185" s="692"/>
      <c r="E185" s="12">
        <f>ECSF!E29</f>
        <v>0</v>
      </c>
    </row>
    <row r="186" spans="2:5" ht="15" customHeight="1">
      <c r="B186" s="699"/>
      <c r="C186" s="692" t="s">
        <v>93</v>
      </c>
      <c r="D186" s="692"/>
      <c r="E186" s="12">
        <f>ECSF!E30</f>
        <v>0</v>
      </c>
    </row>
    <row r="187" spans="2:5" ht="15" customHeight="1">
      <c r="B187" s="699"/>
      <c r="C187" s="694" t="s">
        <v>56</v>
      </c>
      <c r="D187" s="694"/>
      <c r="E187" s="11">
        <f>ECSF!J8</f>
        <v>141142.22999999995</v>
      </c>
    </row>
    <row r="188" spans="2:5">
      <c r="B188" s="699"/>
      <c r="C188" s="694" t="s">
        <v>58</v>
      </c>
      <c r="D188" s="694"/>
      <c r="E188" s="11">
        <f>ECSF!J10</f>
        <v>141142.22999999995</v>
      </c>
    </row>
    <row r="189" spans="2:5">
      <c r="B189" s="699"/>
      <c r="C189" s="692" t="s">
        <v>60</v>
      </c>
      <c r="D189" s="692"/>
      <c r="E189" s="12">
        <f>ECSF!J12</f>
        <v>30979.719999999972</v>
      </c>
    </row>
    <row r="190" spans="2:5">
      <c r="B190" s="699"/>
      <c r="C190" s="692" t="s">
        <v>62</v>
      </c>
      <c r="D190" s="692"/>
      <c r="E190" s="12">
        <f>ECSF!J13</f>
        <v>0</v>
      </c>
    </row>
    <row r="191" spans="2:5" ht="15" customHeight="1">
      <c r="B191" s="699"/>
      <c r="C191" s="692" t="s">
        <v>64</v>
      </c>
      <c r="D191" s="692"/>
      <c r="E191" s="12">
        <f>ECSF!J14</f>
        <v>0</v>
      </c>
    </row>
    <row r="192" spans="2:5">
      <c r="B192" s="699"/>
      <c r="C192" s="692" t="s">
        <v>66</v>
      </c>
      <c r="D192" s="692"/>
      <c r="E192" s="12">
        <f>ECSF!J15</f>
        <v>0</v>
      </c>
    </row>
    <row r="193" spans="2:5" ht="15" customHeight="1">
      <c r="B193" s="699"/>
      <c r="C193" s="692" t="s">
        <v>68</v>
      </c>
      <c r="D193" s="692"/>
      <c r="E193" s="12">
        <f>ECSF!J16</f>
        <v>0</v>
      </c>
    </row>
    <row r="194" spans="2:5" ht="15" customHeight="1">
      <c r="B194" s="699"/>
      <c r="C194" s="692" t="s">
        <v>70</v>
      </c>
      <c r="D194" s="692"/>
      <c r="E194" s="12">
        <f>ECSF!J17</f>
        <v>0</v>
      </c>
    </row>
    <row r="195" spans="2:5" ht="15" customHeight="1">
      <c r="B195" s="699"/>
      <c r="C195" s="692" t="s">
        <v>72</v>
      </c>
      <c r="D195" s="692"/>
      <c r="E195" s="12">
        <f>ECSF!J18</f>
        <v>110162.50999999998</v>
      </c>
    </row>
    <row r="196" spans="2:5" ht="15" customHeight="1">
      <c r="B196" s="699"/>
      <c r="C196" s="692" t="s">
        <v>73</v>
      </c>
      <c r="D196" s="692"/>
      <c r="E196" s="12">
        <f>ECSF!J19</f>
        <v>0</v>
      </c>
    </row>
    <row r="197" spans="2:5" ht="15" customHeight="1">
      <c r="B197" s="699"/>
      <c r="C197" s="701" t="s">
        <v>77</v>
      </c>
      <c r="D197" s="701"/>
      <c r="E197" s="11">
        <f>ECSF!J21</f>
        <v>0</v>
      </c>
    </row>
    <row r="198" spans="2:5" ht="15" customHeight="1">
      <c r="B198" s="699"/>
      <c r="C198" s="692" t="s">
        <v>79</v>
      </c>
      <c r="D198" s="692"/>
      <c r="E198" s="12">
        <f>ECSF!J23</f>
        <v>0</v>
      </c>
    </row>
    <row r="199" spans="2:5" ht="15" customHeight="1">
      <c r="B199" s="699"/>
      <c r="C199" s="692" t="s">
        <v>81</v>
      </c>
      <c r="D199" s="692"/>
      <c r="E199" s="12">
        <f>ECSF!J24</f>
        <v>0</v>
      </c>
    </row>
    <row r="200" spans="2:5" ht="15" customHeight="1">
      <c r="B200" s="699"/>
      <c r="C200" s="692" t="s">
        <v>83</v>
      </c>
      <c r="D200" s="692"/>
      <c r="E200" s="12">
        <f>ECSF!J25</f>
        <v>0</v>
      </c>
    </row>
    <row r="201" spans="2:5">
      <c r="B201" s="699"/>
      <c r="C201" s="692" t="s">
        <v>85</v>
      </c>
      <c r="D201" s="692"/>
      <c r="E201" s="12">
        <f>ECSF!J26</f>
        <v>0</v>
      </c>
    </row>
    <row r="202" spans="2:5" ht="15" customHeight="1">
      <c r="B202" s="699"/>
      <c r="C202" s="692" t="s">
        <v>87</v>
      </c>
      <c r="D202" s="692"/>
      <c r="E202" s="12">
        <f>ECSF!J27</f>
        <v>0</v>
      </c>
    </row>
    <row r="203" spans="2:5">
      <c r="B203" s="699"/>
      <c r="C203" s="692" t="s">
        <v>89</v>
      </c>
      <c r="D203" s="692"/>
      <c r="E203" s="12">
        <f>ECSF!J28</f>
        <v>0</v>
      </c>
    </row>
    <row r="204" spans="2:5" ht="15" customHeight="1">
      <c r="B204" s="699"/>
      <c r="C204" s="694" t="s">
        <v>96</v>
      </c>
      <c r="D204" s="694"/>
      <c r="E204" s="11">
        <f>ECSF!J30</f>
        <v>1280830.8599999999</v>
      </c>
    </row>
    <row r="205" spans="2:5" ht="15" customHeight="1">
      <c r="B205" s="699"/>
      <c r="C205" s="694" t="s">
        <v>98</v>
      </c>
      <c r="D205" s="694"/>
      <c r="E205" s="11">
        <f>ECSF!J32</f>
        <v>0</v>
      </c>
    </row>
    <row r="206" spans="2:5" ht="15" customHeight="1">
      <c r="B206" s="699"/>
      <c r="C206" s="692" t="s">
        <v>31</v>
      </c>
      <c r="D206" s="692"/>
      <c r="E206" s="12">
        <f>ECSF!J34</f>
        <v>0</v>
      </c>
    </row>
    <row r="207" spans="2:5" ht="15" customHeight="1">
      <c r="B207" s="699"/>
      <c r="C207" s="692" t="s">
        <v>100</v>
      </c>
      <c r="D207" s="692"/>
      <c r="E207" s="12">
        <f>ECSF!J35</f>
        <v>0</v>
      </c>
    </row>
    <row r="208" spans="2:5" ht="15" customHeight="1">
      <c r="B208" s="699"/>
      <c r="C208" s="692" t="s">
        <v>101</v>
      </c>
      <c r="D208" s="692"/>
      <c r="E208" s="12">
        <f>ECSF!J36</f>
        <v>0</v>
      </c>
    </row>
    <row r="209" spans="2:5" ht="15" customHeight="1">
      <c r="B209" s="699"/>
      <c r="C209" s="694" t="s">
        <v>102</v>
      </c>
      <c r="D209" s="694"/>
      <c r="E209" s="11">
        <f>ECSF!J38</f>
        <v>1280830.8599999999</v>
      </c>
    </row>
    <row r="210" spans="2:5">
      <c r="B210" s="699"/>
      <c r="C210" s="692" t="s">
        <v>103</v>
      </c>
      <c r="D210" s="692"/>
      <c r="E210" s="12">
        <f>ECSF!J40</f>
        <v>0</v>
      </c>
    </row>
    <row r="211" spans="2:5" ht="15" customHeight="1">
      <c r="B211" s="699"/>
      <c r="C211" s="692" t="s">
        <v>104</v>
      </c>
      <c r="D211" s="692"/>
      <c r="E211" s="12">
        <f>ECSF!J41</f>
        <v>1280830.8599999999</v>
      </c>
    </row>
    <row r="212" spans="2:5">
      <c r="B212" s="699"/>
      <c r="C212" s="692" t="s">
        <v>105</v>
      </c>
      <c r="D212" s="692"/>
      <c r="E212" s="12">
        <f>ECSF!J42</f>
        <v>0</v>
      </c>
    </row>
    <row r="213" spans="2:5" ht="15" customHeight="1">
      <c r="B213" s="699"/>
      <c r="C213" s="692" t="s">
        <v>106</v>
      </c>
      <c r="D213" s="692"/>
      <c r="E213" s="12">
        <f>ECSF!J43</f>
        <v>0</v>
      </c>
    </row>
    <row r="214" spans="2:5">
      <c r="B214" s="699"/>
      <c r="C214" s="692" t="s">
        <v>107</v>
      </c>
      <c r="D214" s="692"/>
      <c r="E214" s="12">
        <f>ECSF!J44</f>
        <v>0</v>
      </c>
    </row>
    <row r="215" spans="2:5">
      <c r="B215" s="699"/>
      <c r="C215" s="694" t="s">
        <v>108</v>
      </c>
      <c r="D215" s="694"/>
      <c r="E215" s="11">
        <f>ECSF!J46</f>
        <v>0</v>
      </c>
    </row>
    <row r="216" spans="2:5">
      <c r="B216" s="699"/>
      <c r="C216" s="692" t="s">
        <v>109</v>
      </c>
      <c r="D216" s="692"/>
      <c r="E216" s="12">
        <f>ECSF!J48</f>
        <v>0</v>
      </c>
    </row>
    <row r="217" spans="2:5" ht="15" thickBot="1">
      <c r="B217" s="700"/>
      <c r="C217" s="692" t="s">
        <v>110</v>
      </c>
      <c r="D217" s="692"/>
      <c r="E217" s="12">
        <f>ECSF!J49</f>
        <v>0</v>
      </c>
    </row>
    <row r="218" spans="2:5">
      <c r="C218" s="695" t="s">
        <v>126</v>
      </c>
      <c r="D218" s="5" t="s">
        <v>127</v>
      </c>
      <c r="E218" s="15" t="str">
        <f>ECSF!C54</f>
        <v xml:space="preserve"> </v>
      </c>
    </row>
    <row r="219" spans="2:5">
      <c r="C219" s="691"/>
      <c r="D219" s="5" t="s">
        <v>128</v>
      </c>
      <c r="E219" s="15" t="str">
        <f>ECSF!C55</f>
        <v xml:space="preserve"> </v>
      </c>
    </row>
    <row r="220" spans="2:5">
      <c r="C220" s="691" t="s">
        <v>129</v>
      </c>
      <c r="D220" s="5" t="s">
        <v>127</v>
      </c>
      <c r="E220" s="15" t="str">
        <f>ECSF!G54</f>
        <v xml:space="preserve"> </v>
      </c>
    </row>
    <row r="221" spans="2:5">
      <c r="C221" s="691"/>
      <c r="D221" s="5" t="s">
        <v>128</v>
      </c>
      <c r="E221" s="15" t="str">
        <f>ECSF!G55</f>
        <v xml:space="preserve"> 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N57"/>
  <sheetViews>
    <sheetView zoomScaleNormal="100" zoomScalePageLayoutView="80" workbookViewId="0">
      <selection activeCell="D26" sqref="D26"/>
    </sheetView>
  </sheetViews>
  <sheetFormatPr baseColWidth="10" defaultColWidth="11.44140625" defaultRowHeight="11.4"/>
  <cols>
    <col min="1" max="1" width="1.77734375" style="356" customWidth="1"/>
    <col min="2" max="2" width="24.77734375" style="356" customWidth="1"/>
    <col min="3" max="3" width="26.6640625" style="356" customWidth="1"/>
    <col min="4" max="5" width="15.44140625" style="356" customWidth="1"/>
    <col min="6" max="6" width="3.6640625" style="356" customWidth="1"/>
    <col min="7" max="7" width="24.77734375" style="356" customWidth="1"/>
    <col min="8" max="8" width="36.6640625" style="401" customWidth="1"/>
    <col min="9" max="10" width="15.44140625" style="356" customWidth="1"/>
    <col min="11" max="11" width="1.44140625" style="356" customWidth="1"/>
    <col min="12" max="13" width="11.44140625" style="356"/>
    <col min="14" max="14" width="14.6640625" style="356" customWidth="1"/>
    <col min="15" max="15" width="11.44140625" style="356"/>
    <col min="16" max="16" width="12.21875" style="356" bestFit="1" customWidth="1"/>
    <col min="17" max="16384" width="11.44140625" style="356"/>
  </cols>
  <sheetData>
    <row r="1" spans="1:14" ht="15.6">
      <c r="C1" s="706" t="str">
        <f>+'EA '!C1:I1</f>
        <v>Junta Municipal de Agua y Saneamiento de Guachochi</v>
      </c>
      <c r="D1" s="706"/>
      <c r="E1" s="706"/>
      <c r="F1" s="706"/>
      <c r="G1" s="706"/>
      <c r="H1" s="706"/>
      <c r="I1" s="706"/>
    </row>
    <row r="2" spans="1:14" ht="14.1" customHeight="1">
      <c r="A2" s="357"/>
      <c r="C2" s="671" t="s">
        <v>113</v>
      </c>
      <c r="D2" s="671"/>
      <c r="E2" s="671"/>
      <c r="F2" s="671"/>
      <c r="G2" s="671"/>
      <c r="H2" s="671"/>
      <c r="I2" s="671"/>
      <c r="J2" s="357"/>
      <c r="K2" s="357"/>
    </row>
    <row r="3" spans="1:14" ht="14.1" customHeight="1">
      <c r="A3" s="389"/>
      <c r="C3" s="672" t="s">
        <v>773</v>
      </c>
      <c r="D3" s="672"/>
      <c r="E3" s="672"/>
      <c r="F3" s="672"/>
      <c r="G3" s="672"/>
      <c r="H3" s="672"/>
      <c r="I3" s="672"/>
      <c r="J3" s="357"/>
      <c r="K3" s="357"/>
    </row>
    <row r="4" spans="1:14" ht="12">
      <c r="A4" s="389"/>
      <c r="C4" s="672" t="s">
        <v>139</v>
      </c>
      <c r="D4" s="672"/>
      <c r="E4" s="672"/>
      <c r="F4" s="672"/>
      <c r="G4" s="672"/>
      <c r="H4" s="672"/>
      <c r="I4" s="672"/>
      <c r="J4" s="357"/>
      <c r="K4" s="357"/>
    </row>
    <row r="5" spans="1:14" s="366" customFormat="1" ht="30" customHeight="1">
      <c r="A5" s="390"/>
      <c r="B5" s="707" t="s">
        <v>3</v>
      </c>
      <c r="C5" s="707"/>
      <c r="D5" s="358" t="s">
        <v>114</v>
      </c>
      <c r="E5" s="358" t="s">
        <v>115</v>
      </c>
      <c r="F5" s="359"/>
      <c r="G5" s="707" t="s">
        <v>3</v>
      </c>
      <c r="H5" s="707"/>
      <c r="I5" s="358" t="s">
        <v>114</v>
      </c>
      <c r="J5" s="358" t="s">
        <v>115</v>
      </c>
      <c r="K5" s="360"/>
    </row>
    <row r="6" spans="1:14" ht="3" customHeight="1">
      <c r="A6" s="362"/>
      <c r="B6" s="363"/>
      <c r="C6" s="363"/>
      <c r="D6" s="364"/>
      <c r="E6" s="364"/>
      <c r="F6" s="365"/>
      <c r="G6" s="366"/>
      <c r="H6" s="391"/>
      <c r="I6" s="366"/>
      <c r="J6" s="366"/>
      <c r="K6" s="367"/>
    </row>
    <row r="7" spans="1:14" s="366" customFormat="1" ht="3" customHeight="1">
      <c r="A7" s="385"/>
      <c r="B7" s="392"/>
      <c r="C7" s="392"/>
      <c r="D7" s="393"/>
      <c r="E7" s="393"/>
      <c r="F7" s="369"/>
      <c r="H7" s="391"/>
      <c r="K7" s="367"/>
    </row>
    <row r="8" spans="1:14" ht="12">
      <c r="A8" s="373"/>
      <c r="B8" s="666" t="s">
        <v>55</v>
      </c>
      <c r="C8" s="666"/>
      <c r="D8" s="649">
        <f>D10+D20</f>
        <v>3145593.73</v>
      </c>
      <c r="E8" s="649">
        <f>E10+E20</f>
        <v>28148290.06000001</v>
      </c>
      <c r="F8" s="500"/>
      <c r="G8" s="666" t="s">
        <v>56</v>
      </c>
      <c r="H8" s="666"/>
      <c r="I8" s="649">
        <f>I10+I21</f>
        <v>35567.85</v>
      </c>
      <c r="J8" s="649">
        <f>J10+J21</f>
        <v>141142.22999999995</v>
      </c>
      <c r="K8" s="498"/>
      <c r="L8" s="491"/>
    </row>
    <row r="9" spans="1:14" ht="12">
      <c r="A9" s="371"/>
      <c r="B9" s="621"/>
      <c r="C9" s="501"/>
      <c r="D9" s="650"/>
      <c r="E9" s="650"/>
      <c r="F9" s="500"/>
      <c r="G9" s="621"/>
      <c r="H9" s="621"/>
      <c r="I9" s="650"/>
      <c r="J9" s="650"/>
      <c r="K9" s="498"/>
      <c r="L9" s="491"/>
    </row>
    <row r="10" spans="1:14" ht="12">
      <c r="A10" s="371"/>
      <c r="B10" s="666" t="s">
        <v>57</v>
      </c>
      <c r="C10" s="666"/>
      <c r="D10" s="649">
        <f>SUM(D12:D18)</f>
        <v>3034342.33</v>
      </c>
      <c r="E10" s="649">
        <f>SUM(E12:E18)</f>
        <v>309211.75999999983</v>
      </c>
      <c r="F10" s="500"/>
      <c r="G10" s="666" t="s">
        <v>58</v>
      </c>
      <c r="H10" s="666"/>
      <c r="I10" s="649">
        <f>SUM(I12:I19)</f>
        <v>35567.85</v>
      </c>
      <c r="J10" s="649">
        <f>SUM(J12:J19)</f>
        <v>141142.22999999995</v>
      </c>
      <c r="K10" s="498"/>
      <c r="L10" s="491"/>
    </row>
    <row r="11" spans="1:14" ht="12">
      <c r="A11" s="371"/>
      <c r="B11" s="621"/>
      <c r="C11" s="501"/>
      <c r="D11" s="650"/>
      <c r="E11" s="650"/>
      <c r="F11" s="500"/>
      <c r="G11" s="621"/>
      <c r="H11" s="621"/>
      <c r="I11" s="650"/>
      <c r="J11" s="650"/>
      <c r="K11" s="498"/>
      <c r="L11" s="491"/>
    </row>
    <row r="12" spans="1:14">
      <c r="A12" s="373"/>
      <c r="B12" s="664" t="s">
        <v>59</v>
      </c>
      <c r="C12" s="664"/>
      <c r="D12" s="651">
        <f>IF(ESF!D12&lt;ESF!E12,ESF!E12-ESF!D12,0)</f>
        <v>0</v>
      </c>
      <c r="E12" s="651">
        <f>IF(D12&gt;0,0,ESF!D12-ESF!E12)</f>
        <v>25418.819999999832</v>
      </c>
      <c r="F12" s="500"/>
      <c r="G12" s="664" t="s">
        <v>60</v>
      </c>
      <c r="H12" s="664"/>
      <c r="I12" s="651">
        <f>IF(ESF!I12&gt;ESF!J12,ESF!I12-ESF!J12,0)</f>
        <v>0</v>
      </c>
      <c r="J12" s="651">
        <f>IF(I12&gt;0,0,ESF!J12-ESF!I12)</f>
        <v>30979.719999999972</v>
      </c>
      <c r="K12" s="498"/>
      <c r="L12" s="491"/>
      <c r="N12" s="356" t="s">
        <v>139</v>
      </c>
    </row>
    <row r="13" spans="1:14">
      <c r="A13" s="373"/>
      <c r="B13" s="664" t="s">
        <v>61</v>
      </c>
      <c r="C13" s="664"/>
      <c r="D13" s="651">
        <f>IF(ESF!D13&lt;ESF!E13,ESF!E13-ESF!D13,0)</f>
        <v>0</v>
      </c>
      <c r="E13" s="651">
        <f>IF(D13&gt;0,0,ESF!D13-ESF!E13)</f>
        <v>283792.94</v>
      </c>
      <c r="F13" s="500"/>
      <c r="G13" s="664" t="s">
        <v>62</v>
      </c>
      <c r="H13" s="664"/>
      <c r="I13" s="651">
        <f>IF(ESF!I13&gt;ESF!J13,ESF!I13-ESF!J13,0)</f>
        <v>0</v>
      </c>
      <c r="J13" s="651">
        <f>IF(I13&gt;0,0,ESF!J13-ESF!I13)</f>
        <v>0</v>
      </c>
      <c r="K13" s="498"/>
      <c r="L13" s="491"/>
    </row>
    <row r="14" spans="1:14">
      <c r="A14" s="373"/>
      <c r="B14" s="664" t="s">
        <v>63</v>
      </c>
      <c r="C14" s="664"/>
      <c r="D14" s="651">
        <f>IF(ESF!D14&lt;ESF!E14,ESF!E14-ESF!D14,0)</f>
        <v>3034342.33</v>
      </c>
      <c r="E14" s="651">
        <f>IF(D14&gt;0,0,ESF!D14-ESF!E14)</f>
        <v>0</v>
      </c>
      <c r="F14" s="500"/>
      <c r="G14" s="664" t="s">
        <v>64</v>
      </c>
      <c r="H14" s="664"/>
      <c r="I14" s="651">
        <f>IF(ESF!I14&gt;ESF!J14,ESF!I14-ESF!J14,0)</f>
        <v>35567.85</v>
      </c>
      <c r="J14" s="651">
        <f>IF(I14&gt;0,0,ESF!J14-ESF!I14)</f>
        <v>0</v>
      </c>
      <c r="K14" s="498"/>
      <c r="L14" s="491"/>
    </row>
    <row r="15" spans="1:14">
      <c r="A15" s="373"/>
      <c r="B15" s="664" t="s">
        <v>65</v>
      </c>
      <c r="C15" s="664"/>
      <c r="D15" s="651">
        <f>IF(ESF!D15&lt;ESF!E15,ESF!E15-ESF!D15,0)</f>
        <v>0</v>
      </c>
      <c r="E15" s="651">
        <f>IF(D15&gt;0,0,ESF!D15-ESF!E15)</f>
        <v>0</v>
      </c>
      <c r="F15" s="500"/>
      <c r="G15" s="664" t="s">
        <v>66</v>
      </c>
      <c r="H15" s="664"/>
      <c r="I15" s="651">
        <f>IF(ESF!I15&gt;ESF!J15,ESF!I15-ESF!J15,0)</f>
        <v>0</v>
      </c>
      <c r="J15" s="651">
        <f>IF(I15&gt;0,0,ESF!J15-ESF!I15)</f>
        <v>0</v>
      </c>
      <c r="K15" s="498"/>
      <c r="L15" s="491"/>
    </row>
    <row r="16" spans="1:14">
      <c r="A16" s="373"/>
      <c r="B16" s="664" t="s">
        <v>67</v>
      </c>
      <c r="C16" s="664"/>
      <c r="D16" s="651">
        <f>IF(ESF!D16&lt;ESF!E16,ESF!E16-ESF!D16,0)</f>
        <v>0</v>
      </c>
      <c r="E16" s="651">
        <f>IF(D16&gt;0,0,ESF!D16-ESF!E16)</f>
        <v>0</v>
      </c>
      <c r="F16" s="500"/>
      <c r="G16" s="664" t="s">
        <v>68</v>
      </c>
      <c r="H16" s="664"/>
      <c r="I16" s="651">
        <f>IF(ESF!I16&gt;ESF!J16,ESF!I16-ESF!J16,0)</f>
        <v>0</v>
      </c>
      <c r="J16" s="651">
        <f>IF(I16&gt;0,0,ESF!J16-ESF!I16)</f>
        <v>0</v>
      </c>
      <c r="K16" s="498"/>
      <c r="L16" s="491"/>
    </row>
    <row r="17" spans="1:12">
      <c r="A17" s="373"/>
      <c r="B17" s="664" t="s">
        <v>69</v>
      </c>
      <c r="C17" s="664"/>
      <c r="D17" s="651">
        <f>IF(ESF!D17&lt;ESF!E17,ESF!E17-ESF!D17,0)</f>
        <v>0</v>
      </c>
      <c r="E17" s="651">
        <f>IF(D17&gt;0,0,ESF!D17-ESF!E17)</f>
        <v>0</v>
      </c>
      <c r="F17" s="500"/>
      <c r="G17" s="663" t="s">
        <v>70</v>
      </c>
      <c r="H17" s="663"/>
      <c r="I17" s="651">
        <f>IF(ESF!I17&gt;ESF!J17,ESF!I17-ESF!J17,0)</f>
        <v>0</v>
      </c>
      <c r="J17" s="651">
        <f>IF(I17&gt;0,0,ESF!J17-ESF!I17)</f>
        <v>0</v>
      </c>
      <c r="K17" s="498"/>
      <c r="L17" s="491"/>
    </row>
    <row r="18" spans="1:12">
      <c r="A18" s="373"/>
      <c r="B18" s="664" t="s">
        <v>71</v>
      </c>
      <c r="C18" s="664"/>
      <c r="D18" s="651">
        <f>IF(ESF!D18&lt;ESF!E18,ESF!E18-ESF!D18,0)</f>
        <v>0</v>
      </c>
      <c r="E18" s="651">
        <f>IF(D18&gt;0,0,ESF!D18-ESF!E18)</f>
        <v>0</v>
      </c>
      <c r="F18" s="500"/>
      <c r="G18" s="664" t="s">
        <v>72</v>
      </c>
      <c r="H18" s="664"/>
      <c r="I18" s="651">
        <f>IF(ESF!I18&gt;ESF!J18,ESF!I18-ESF!J18,0)</f>
        <v>0</v>
      </c>
      <c r="J18" s="651">
        <f>IF(I18&gt;0,0,ESF!J18-ESF!I18)</f>
        <v>110162.50999999998</v>
      </c>
      <c r="K18" s="498"/>
      <c r="L18" s="491"/>
    </row>
    <row r="19" spans="1:12" ht="12">
      <c r="A19" s="371"/>
      <c r="B19" s="621"/>
      <c r="C19" s="501"/>
      <c r="D19" s="650"/>
      <c r="E19" s="650"/>
      <c r="F19" s="500"/>
      <c r="G19" s="664" t="s">
        <v>73</v>
      </c>
      <c r="H19" s="664"/>
      <c r="I19" s="651">
        <f>IF(ESF!I19&gt;ESF!J19,ESF!I19-ESF!J19,0)</f>
        <v>0</v>
      </c>
      <c r="J19" s="651">
        <f>IF(I19&gt;0,0,ESF!J19-ESF!I19)</f>
        <v>0</v>
      </c>
      <c r="K19" s="498"/>
      <c r="L19" s="491"/>
    </row>
    <row r="20" spans="1:12" ht="12">
      <c r="A20" s="371"/>
      <c r="B20" s="666" t="s">
        <v>76</v>
      </c>
      <c r="C20" s="666"/>
      <c r="D20" s="649">
        <f>SUM(D22:D30)</f>
        <v>111251.40000000001</v>
      </c>
      <c r="E20" s="649">
        <f>SUM(E22:E30)</f>
        <v>27839078.300000008</v>
      </c>
      <c r="F20" s="500"/>
      <c r="G20" s="621"/>
      <c r="H20" s="621"/>
      <c r="I20" s="650"/>
      <c r="J20" s="650"/>
      <c r="K20" s="498"/>
      <c r="L20" s="491"/>
    </row>
    <row r="21" spans="1:12" ht="12">
      <c r="A21" s="371"/>
      <c r="B21" s="621" t="s">
        <v>139</v>
      </c>
      <c r="C21" s="501"/>
      <c r="D21" s="650"/>
      <c r="E21" s="650"/>
      <c r="F21" s="500"/>
      <c r="G21" s="665" t="s">
        <v>77</v>
      </c>
      <c r="H21" s="665"/>
      <c r="I21" s="649">
        <f>SUM(I23:I28)</f>
        <v>0</v>
      </c>
      <c r="J21" s="649">
        <f>SUM(J23:J28)</f>
        <v>0</v>
      </c>
      <c r="K21" s="498"/>
      <c r="L21" s="491"/>
    </row>
    <row r="22" spans="1:12" ht="12">
      <c r="A22" s="373"/>
      <c r="B22" s="664" t="s">
        <v>78</v>
      </c>
      <c r="C22" s="664"/>
      <c r="D22" s="651">
        <f>IF(ESF!D25&lt;ESF!E25,ESF!E25-ESF!D25,0)</f>
        <v>0</v>
      </c>
      <c r="E22" s="651">
        <f>IF(D22&gt;0,0,ESF!D25-ESF!E25)</f>
        <v>0</v>
      </c>
      <c r="F22" s="500"/>
      <c r="G22" s="621"/>
      <c r="H22" s="621"/>
      <c r="I22" s="650"/>
      <c r="J22" s="650"/>
      <c r="K22" s="498"/>
      <c r="L22" s="491"/>
    </row>
    <row r="23" spans="1:12">
      <c r="A23" s="373"/>
      <c r="B23" s="664" t="s">
        <v>80</v>
      </c>
      <c r="C23" s="664"/>
      <c r="D23" s="651">
        <f>IF(ESF!D26&lt;ESF!E26,ESF!E26-ESF!D26,0)</f>
        <v>0</v>
      </c>
      <c r="E23" s="651">
        <f>IF(D23&gt;0,0,ESF!D26-ESF!E26)</f>
        <v>3160</v>
      </c>
      <c r="F23" s="500"/>
      <c r="G23" s="664" t="s">
        <v>79</v>
      </c>
      <c r="H23" s="664"/>
      <c r="I23" s="651">
        <f>IF(ESF!I25&gt;ESF!J25,ESF!I25-ESF!J25,0)</f>
        <v>0</v>
      </c>
      <c r="J23" s="651">
        <f>IF(I23&gt;0,0,ESF!J25-ESF!I25)</f>
        <v>0</v>
      </c>
      <c r="K23" s="498"/>
      <c r="L23" s="491"/>
    </row>
    <row r="24" spans="1:12">
      <c r="A24" s="373"/>
      <c r="B24" s="664" t="s">
        <v>82</v>
      </c>
      <c r="C24" s="664"/>
      <c r="D24" s="651">
        <f>IF(ESF!D27&lt;ESF!E27,ESF!E27-ESF!D27,0)</f>
        <v>0</v>
      </c>
      <c r="E24" s="651">
        <f>IF(D24&gt;0,0,ESF!D27-ESF!E27)</f>
        <v>26399361.49000001</v>
      </c>
      <c r="F24" s="500"/>
      <c r="G24" s="664" t="s">
        <v>81</v>
      </c>
      <c r="H24" s="664"/>
      <c r="I24" s="651">
        <f>IF(ESF!I26&gt;ESF!J26,ESF!I26-ESF!J26,0)</f>
        <v>0</v>
      </c>
      <c r="J24" s="651">
        <f>IF(I24&gt;0,0,ESF!J26-ESF!I26)</f>
        <v>0</v>
      </c>
      <c r="K24" s="498"/>
      <c r="L24" s="491"/>
    </row>
    <row r="25" spans="1:12">
      <c r="A25" s="373"/>
      <c r="B25" s="664" t="s">
        <v>84</v>
      </c>
      <c r="C25" s="664"/>
      <c r="D25" s="651">
        <f>IF(ESF!D28&lt;ESF!E28,ESF!E28-ESF!D28,0)</f>
        <v>0</v>
      </c>
      <c r="E25" s="651">
        <f>IF(D25&gt;0,0,ESF!D28-ESF!E28)</f>
        <v>1436556.81</v>
      </c>
      <c r="F25" s="500"/>
      <c r="G25" s="664" t="s">
        <v>83</v>
      </c>
      <c r="H25" s="664"/>
      <c r="I25" s="651">
        <f>IF(ESF!I27&gt;ESF!J27,ESF!I27-ESF!J27,0)</f>
        <v>0</v>
      </c>
      <c r="J25" s="651">
        <f>IF(I25&gt;0,0,ESF!J27-ESF!I27)</f>
        <v>0</v>
      </c>
      <c r="K25" s="498"/>
      <c r="L25" s="491"/>
    </row>
    <row r="26" spans="1:12">
      <c r="A26" s="373"/>
      <c r="B26" s="664" t="s">
        <v>86</v>
      </c>
      <c r="C26" s="664"/>
      <c r="D26" s="651">
        <f>IF(ESF!D29&lt;ESF!E29,ESF!E29-ESF!D29,0)</f>
        <v>111251.40000000001</v>
      </c>
      <c r="E26" s="651">
        <f>IF(D26&gt;0,0,ESF!D29-ESF!E29)</f>
        <v>0</v>
      </c>
      <c r="F26" s="500"/>
      <c r="G26" s="664" t="s">
        <v>85</v>
      </c>
      <c r="H26" s="664"/>
      <c r="I26" s="651">
        <f>IF(ESF!I28&gt;ESF!J28,ESF!I28-ESF!J28,0)</f>
        <v>0</v>
      </c>
      <c r="J26" s="651">
        <f>IF(I26&gt;0,0,ESF!J28-ESF!I28)</f>
        <v>0</v>
      </c>
      <c r="K26" s="498"/>
      <c r="L26" s="491"/>
    </row>
    <row r="27" spans="1:12">
      <c r="A27" s="373"/>
      <c r="B27" s="663" t="s">
        <v>88</v>
      </c>
      <c r="C27" s="663"/>
      <c r="D27" s="651">
        <f>IF(ESF!D30&lt;ESF!E30,ESF!E30-ESF!D30,0)</f>
        <v>0</v>
      </c>
      <c r="E27" s="651">
        <f>IF(D27&gt;0,0,ESF!D30-ESF!E30)</f>
        <v>0</v>
      </c>
      <c r="F27" s="500"/>
      <c r="G27" s="663" t="s">
        <v>87</v>
      </c>
      <c r="H27" s="663"/>
      <c r="I27" s="651">
        <f>IF(ESF!I29&gt;ESF!J29,ESF!I29-ESF!J29,0)</f>
        <v>0</v>
      </c>
      <c r="J27" s="651">
        <f>IF(I27&gt;0,0,ESF!J29-ESF!I29)</f>
        <v>0</v>
      </c>
      <c r="K27" s="498"/>
      <c r="L27" s="491"/>
    </row>
    <row r="28" spans="1:12">
      <c r="A28" s="373"/>
      <c r="B28" s="664" t="s">
        <v>90</v>
      </c>
      <c r="C28" s="664"/>
      <c r="D28" s="651">
        <f>IF(ESF!D31&lt;ESF!E31,ESF!E31-ESF!D31,0)</f>
        <v>0</v>
      </c>
      <c r="E28" s="651">
        <f>IF(D28&gt;0,0,ESF!D31-ESF!E31)</f>
        <v>0</v>
      </c>
      <c r="F28" s="500"/>
      <c r="G28" s="664" t="s">
        <v>89</v>
      </c>
      <c r="H28" s="664"/>
      <c r="I28" s="651">
        <f>IF(ESF!I30&gt;ESF!J30,ESF!I30-ESF!J30,0)</f>
        <v>0</v>
      </c>
      <c r="J28" s="651">
        <f>IF(I28&gt;0,0,ESF!J30-ESF!I30)</f>
        <v>0</v>
      </c>
      <c r="K28" s="498"/>
      <c r="L28" s="491"/>
    </row>
    <row r="29" spans="1:12" ht="12">
      <c r="A29" s="373"/>
      <c r="B29" s="663" t="s">
        <v>91</v>
      </c>
      <c r="C29" s="663"/>
      <c r="D29" s="651">
        <f>IF(ESF!D32&lt;ESF!E32,ESF!E32-ESF!D32,0)</f>
        <v>0</v>
      </c>
      <c r="E29" s="651">
        <f>IF(D29&gt;0,0,ESF!D32-ESF!E32)</f>
        <v>0</v>
      </c>
      <c r="F29" s="500"/>
      <c r="G29" s="621"/>
      <c r="H29" s="621"/>
      <c r="I29" s="652"/>
      <c r="J29" s="652"/>
      <c r="K29" s="498"/>
      <c r="L29" s="491"/>
    </row>
    <row r="30" spans="1:12" ht="12">
      <c r="A30" s="373"/>
      <c r="B30" s="664" t="s">
        <v>93</v>
      </c>
      <c r="C30" s="664"/>
      <c r="D30" s="651">
        <v>0</v>
      </c>
      <c r="E30" s="651">
        <f>IF(D30&gt;0,0,ESF!D33-ESF!E33)</f>
        <v>0</v>
      </c>
      <c r="F30" s="500"/>
      <c r="G30" s="666" t="s">
        <v>96</v>
      </c>
      <c r="H30" s="666"/>
      <c r="I30" s="649">
        <f>I32+I38+I46</f>
        <v>26424669.42000002</v>
      </c>
      <c r="J30" s="649">
        <f>J32+J38+J46</f>
        <v>1280830.8599999999</v>
      </c>
      <c r="K30" s="498"/>
      <c r="L30" s="491"/>
    </row>
    <row r="31" spans="1:12" ht="12">
      <c r="A31" s="371"/>
      <c r="B31" s="621"/>
      <c r="C31" s="501"/>
      <c r="D31" s="652"/>
      <c r="E31" s="652"/>
      <c r="F31" s="500"/>
      <c r="G31" s="621"/>
      <c r="H31" s="621"/>
      <c r="I31" s="650"/>
      <c r="J31" s="650"/>
      <c r="K31" s="498"/>
      <c r="L31" s="491"/>
    </row>
    <row r="32" spans="1:12" ht="12">
      <c r="A32" s="373"/>
      <c r="B32" s="495"/>
      <c r="C32" s="495"/>
      <c r="D32" s="495"/>
      <c r="E32" s="495"/>
      <c r="F32" s="500"/>
      <c r="G32" s="666" t="s">
        <v>98</v>
      </c>
      <c r="H32" s="666"/>
      <c r="I32" s="649">
        <f>SUM(I34:I36)</f>
        <v>26140962.01000002</v>
      </c>
      <c r="J32" s="649">
        <f>SUM(J34:J36)</f>
        <v>0</v>
      </c>
      <c r="K32" s="498"/>
      <c r="L32" s="491"/>
    </row>
    <row r="33" spans="1:12" ht="12">
      <c r="A33" s="371"/>
      <c r="B33" s="495"/>
      <c r="C33" s="495"/>
      <c r="D33" s="495"/>
      <c r="E33" s="495"/>
      <c r="F33" s="500"/>
      <c r="G33" s="621"/>
      <c r="H33" s="621"/>
      <c r="I33" s="650"/>
      <c r="J33" s="650"/>
      <c r="K33" s="498"/>
      <c r="L33" s="491"/>
    </row>
    <row r="34" spans="1:12">
      <c r="A34" s="373"/>
      <c r="B34" s="495" t="s">
        <v>139</v>
      </c>
      <c r="C34" s="495"/>
      <c r="D34" s="495"/>
      <c r="E34" s="495"/>
      <c r="F34" s="500"/>
      <c r="G34" s="664" t="s">
        <v>31</v>
      </c>
      <c r="H34" s="664"/>
      <c r="I34" s="651">
        <f>IF(ESF!I40&gt;ESF!J40,ESF!I40-ESF!J40,0)</f>
        <v>0</v>
      </c>
      <c r="J34" s="651">
        <f>IF(I34&gt;0,0,ESF!J40-ESF!I40)</f>
        <v>0</v>
      </c>
      <c r="K34" s="498"/>
      <c r="L34" s="491"/>
    </row>
    <row r="35" spans="1:12" ht="12">
      <c r="A35" s="371"/>
      <c r="B35" s="495"/>
      <c r="C35" s="495"/>
      <c r="D35" s="495"/>
      <c r="E35" s="495"/>
      <c r="F35" s="500"/>
      <c r="G35" s="664" t="s">
        <v>100</v>
      </c>
      <c r="H35" s="664"/>
      <c r="I35" s="651">
        <f>IF(ESF!I41&gt;ESF!J41,ESF!I41-ESF!J41,0)</f>
        <v>26140962.01000002</v>
      </c>
      <c r="J35" s="651">
        <f>IF(I35&gt;0,0,ESF!J41-ESF!I41)</f>
        <v>0</v>
      </c>
      <c r="K35" s="498"/>
      <c r="L35" s="491"/>
    </row>
    <row r="36" spans="1:12">
      <c r="A36" s="373"/>
      <c r="B36" s="495"/>
      <c r="C36" s="495"/>
      <c r="D36" s="495"/>
      <c r="E36" s="495"/>
      <c r="F36" s="500"/>
      <c r="G36" s="664" t="s">
        <v>101</v>
      </c>
      <c r="H36" s="664"/>
      <c r="I36" s="651">
        <f>IF(ESF!I42&gt;ESF!J42,ESF!I42-ESF!J42,0)</f>
        <v>0</v>
      </c>
      <c r="J36" s="651">
        <f>IF(I36&gt;0,0,ESF!J42-ESF!I42)</f>
        <v>0</v>
      </c>
      <c r="K36" s="498"/>
      <c r="L36" s="491"/>
    </row>
    <row r="37" spans="1:12" ht="12">
      <c r="A37" s="373"/>
      <c r="B37" s="495"/>
      <c r="C37" s="495"/>
      <c r="D37" s="495"/>
      <c r="E37" s="495"/>
      <c r="F37" s="500"/>
      <c r="G37" s="621"/>
      <c r="H37" s="621"/>
      <c r="I37" s="650"/>
      <c r="J37" s="650"/>
      <c r="K37" s="498"/>
      <c r="L37" s="491"/>
    </row>
    <row r="38" spans="1:12" ht="12">
      <c r="A38" s="373"/>
      <c r="B38" s="495"/>
      <c r="C38" s="495"/>
      <c r="D38" s="495"/>
      <c r="E38" s="495"/>
      <c r="F38" s="500"/>
      <c r="G38" s="666" t="s">
        <v>102</v>
      </c>
      <c r="H38" s="666"/>
      <c r="I38" s="649">
        <f>SUM(I40:I44)</f>
        <v>283707.41000000015</v>
      </c>
      <c r="J38" s="649">
        <f>SUM(J40:J44)</f>
        <v>1280830.8599999999</v>
      </c>
      <c r="K38" s="498"/>
      <c r="L38" s="491"/>
    </row>
    <row r="39" spans="1:12" ht="12">
      <c r="A39" s="373"/>
      <c r="B39" s="495"/>
      <c r="C39" s="495"/>
      <c r="D39" s="495"/>
      <c r="E39" s="495"/>
      <c r="F39" s="500"/>
      <c r="G39" s="621"/>
      <c r="H39" s="621"/>
      <c r="I39" s="650"/>
      <c r="J39" s="650"/>
      <c r="K39" s="498"/>
      <c r="L39" s="491"/>
    </row>
    <row r="40" spans="1:12">
      <c r="A40" s="373"/>
      <c r="B40" s="495"/>
      <c r="C40" s="495"/>
      <c r="D40" s="495"/>
      <c r="E40" s="495"/>
      <c r="F40" s="500"/>
      <c r="G40" s="664" t="s">
        <v>103</v>
      </c>
      <c r="H40" s="664"/>
      <c r="I40" s="651">
        <f>IF(ESF!I46&gt;ESF!J46,ESF!I46-ESF!J46,0)</f>
        <v>283707.41000000015</v>
      </c>
      <c r="J40" s="651">
        <f>IF(I40&gt;0,0,ESF!J46-ESF!I46)</f>
        <v>0</v>
      </c>
      <c r="K40" s="498"/>
      <c r="L40" s="491"/>
    </row>
    <row r="41" spans="1:12">
      <c r="A41" s="373"/>
      <c r="B41" s="495"/>
      <c r="C41" s="495"/>
      <c r="D41" s="495"/>
      <c r="E41" s="495"/>
      <c r="F41" s="500"/>
      <c r="G41" s="664" t="s">
        <v>104</v>
      </c>
      <c r="H41" s="664"/>
      <c r="I41" s="651">
        <f>IF(ESF!I47&gt;ESF!J47,ESF!I47-ESF!J47,0)</f>
        <v>0</v>
      </c>
      <c r="J41" s="651">
        <f>IF(I41&gt;0,0,ESF!J47-ESF!I47)</f>
        <v>1280830.8599999999</v>
      </c>
      <c r="K41" s="498"/>
      <c r="L41" s="491"/>
    </row>
    <row r="42" spans="1:12">
      <c r="A42" s="373"/>
      <c r="B42" s="495"/>
      <c r="C42" s="495"/>
      <c r="D42" s="495"/>
      <c r="E42" s="495"/>
      <c r="F42" s="500"/>
      <c r="G42" s="664" t="s">
        <v>105</v>
      </c>
      <c r="H42" s="664"/>
      <c r="I42" s="651">
        <f>IF(ESF!I48&gt;ESF!J48,ESF!I48-ESF!J48,0)</f>
        <v>0</v>
      </c>
      <c r="J42" s="651">
        <f>IF(I42&gt;0,0,ESF!J48-ESF!I48)</f>
        <v>0</v>
      </c>
      <c r="K42" s="498"/>
      <c r="L42" s="491"/>
    </row>
    <row r="43" spans="1:12">
      <c r="A43" s="373"/>
      <c r="B43" s="495"/>
      <c r="C43" s="495"/>
      <c r="D43" s="495"/>
      <c r="E43" s="495"/>
      <c r="F43" s="500"/>
      <c r="G43" s="664" t="s">
        <v>106</v>
      </c>
      <c r="H43" s="664"/>
      <c r="I43" s="651">
        <f>IF(ESF!I49&gt;ESF!J49,ESF!I49-ESF!J49,0)</f>
        <v>0</v>
      </c>
      <c r="J43" s="651">
        <f>IF(I43&gt;0,0,ESF!J49-ESF!I49)</f>
        <v>0</v>
      </c>
      <c r="K43" s="498"/>
      <c r="L43" s="491"/>
    </row>
    <row r="44" spans="1:12" ht="12">
      <c r="A44" s="371"/>
      <c r="B44" s="495"/>
      <c r="C44" s="495"/>
      <c r="D44" s="495"/>
      <c r="E44" s="495"/>
      <c r="F44" s="500"/>
      <c r="G44" s="664" t="s">
        <v>107</v>
      </c>
      <c r="H44" s="664"/>
      <c r="I44" s="651">
        <f>IF(ESF!I50&gt;ESF!J50,ESF!I50-ESF!J50,0)</f>
        <v>0</v>
      </c>
      <c r="J44" s="651">
        <f>IF(I44&gt;0,0,ESF!J50-ESF!I50)</f>
        <v>0</v>
      </c>
      <c r="K44" s="498"/>
      <c r="L44" s="491"/>
    </row>
    <row r="45" spans="1:12" ht="12">
      <c r="A45" s="373"/>
      <c r="B45" s="495"/>
      <c r="C45" s="495"/>
      <c r="D45" s="495"/>
      <c r="E45" s="495"/>
      <c r="F45" s="500"/>
      <c r="G45" s="621"/>
      <c r="H45" s="621"/>
      <c r="I45" s="650"/>
      <c r="J45" s="650"/>
      <c r="K45" s="498"/>
      <c r="L45" s="491"/>
    </row>
    <row r="46" spans="1:12" ht="12">
      <c r="A46" s="371"/>
      <c r="B46" s="495"/>
      <c r="C46" s="495"/>
      <c r="D46" s="495"/>
      <c r="E46" s="495"/>
      <c r="F46" s="500"/>
      <c r="G46" s="666" t="s">
        <v>116</v>
      </c>
      <c r="H46" s="666"/>
      <c r="I46" s="649">
        <f>SUM(I48:I49)</f>
        <v>0</v>
      </c>
      <c r="J46" s="649">
        <f>SUM(J48:J49)</f>
        <v>0</v>
      </c>
      <c r="K46" s="498"/>
      <c r="L46" s="491"/>
    </row>
    <row r="47" spans="1:12" ht="12">
      <c r="A47" s="373"/>
      <c r="B47" s="495"/>
      <c r="C47" s="495"/>
      <c r="D47" s="495"/>
      <c r="E47" s="495"/>
      <c r="F47" s="500"/>
      <c r="G47" s="621"/>
      <c r="H47" s="621"/>
      <c r="I47" s="650"/>
      <c r="J47" s="650"/>
      <c r="K47" s="498"/>
      <c r="L47" s="491"/>
    </row>
    <row r="48" spans="1:12">
      <c r="A48" s="373"/>
      <c r="B48" s="495"/>
      <c r="C48" s="495"/>
      <c r="D48" s="495"/>
      <c r="E48" s="495"/>
      <c r="F48" s="500"/>
      <c r="G48" s="664" t="s">
        <v>109</v>
      </c>
      <c r="H48" s="664"/>
      <c r="I48" s="651">
        <f>IF(ESF!I54&gt;ESF!J54,ESF!I54-ESF!J54,0)</f>
        <v>0</v>
      </c>
      <c r="J48" s="651">
        <f>IF(I48&gt;0,0,ESF!J54-ESF!I54)</f>
        <v>0</v>
      </c>
      <c r="K48" s="498"/>
      <c r="L48" s="491"/>
    </row>
    <row r="49" spans="1:12" ht="19.5" customHeight="1">
      <c r="A49" s="395"/>
      <c r="B49" s="518"/>
      <c r="C49" s="518"/>
      <c r="D49" s="518"/>
      <c r="E49" s="518"/>
      <c r="F49" s="515"/>
      <c r="G49" s="705" t="s">
        <v>110</v>
      </c>
      <c r="H49" s="705"/>
      <c r="I49" s="653">
        <f>IF(ESF!I55&gt;ESF!J55,ESF!I55-ESF!J55,0)</f>
        <v>0</v>
      </c>
      <c r="J49" s="653">
        <f>IF(I49&gt;0,0,ESF!J55-ESF!I55)</f>
        <v>0</v>
      </c>
      <c r="K49" s="519"/>
      <c r="L49" s="491"/>
    </row>
    <row r="50" spans="1:12" ht="6" customHeight="1">
      <c r="A50" s="366"/>
      <c r="B50" s="491"/>
      <c r="C50" s="19"/>
      <c r="D50" s="17"/>
      <c r="E50" s="17"/>
      <c r="F50" s="17"/>
      <c r="G50" s="491"/>
      <c r="H50" s="654"/>
      <c r="I50" s="17"/>
      <c r="J50" s="17"/>
      <c r="K50" s="17"/>
      <c r="L50" s="491"/>
    </row>
    <row r="51" spans="1:12" ht="15" customHeight="1">
      <c r="B51" s="704" t="s">
        <v>51</v>
      </c>
      <c r="C51" s="704"/>
      <c r="D51" s="704"/>
      <c r="E51" s="704"/>
      <c r="F51" s="704"/>
      <c r="G51" s="704"/>
      <c r="H51" s="704"/>
      <c r="I51" s="704"/>
      <c r="J51" s="704"/>
    </row>
    <row r="52" spans="1:12" ht="9.75" customHeight="1">
      <c r="B52" s="368"/>
      <c r="C52" s="377"/>
      <c r="D52" s="378"/>
      <c r="E52" s="378"/>
      <c r="G52" s="379"/>
      <c r="H52" s="396"/>
      <c r="I52" s="378"/>
      <c r="J52" s="378"/>
    </row>
    <row r="53" spans="1:12" ht="50.1" customHeight="1">
      <c r="B53" s="368"/>
      <c r="C53" s="397"/>
      <c r="D53" s="398"/>
      <c r="E53" s="378"/>
      <c r="G53" s="399"/>
      <c r="H53" s="400"/>
      <c r="I53" s="378"/>
      <c r="J53" s="378"/>
    </row>
    <row r="54" spans="1:12" ht="14.1" customHeight="1">
      <c r="B54" s="380"/>
      <c r="C54" s="661" t="str">
        <f>+'EA '!C57:D57</f>
        <v xml:space="preserve"> </v>
      </c>
      <c r="D54" s="661"/>
      <c r="E54" s="378"/>
      <c r="F54" s="378"/>
      <c r="G54" s="661" t="s">
        <v>139</v>
      </c>
      <c r="H54" s="661"/>
      <c r="I54" s="372"/>
      <c r="J54" s="378"/>
    </row>
    <row r="55" spans="1:12" ht="14.1" customHeight="1">
      <c r="B55" s="381"/>
      <c r="C55" s="703" t="str">
        <f>+'EA '!C58:D58</f>
        <v xml:space="preserve"> </v>
      </c>
      <c r="D55" s="703"/>
      <c r="E55" s="382"/>
      <c r="F55" s="382"/>
      <c r="G55" s="703" t="s">
        <v>139</v>
      </c>
      <c r="H55" s="703"/>
      <c r="I55" s="372"/>
      <c r="J55" s="378"/>
    </row>
    <row r="56" spans="1:12">
      <c r="A56" s="376"/>
      <c r="C56" s="662" t="s">
        <v>139</v>
      </c>
      <c r="D56" s="662"/>
      <c r="F56" s="369"/>
    </row>
    <row r="57" spans="1:12">
      <c r="C57" s="402"/>
      <c r="D57" s="402"/>
    </row>
  </sheetData>
  <sheetProtection formatCells="0" selectLockedCells="1"/>
  <mergeCells count="62">
    <mergeCell ref="C56:D56"/>
    <mergeCell ref="C1:I1"/>
    <mergeCell ref="B5:C5"/>
    <mergeCell ref="B24:C24"/>
    <mergeCell ref="B25:C25"/>
    <mergeCell ref="C2:I2"/>
    <mergeCell ref="C3:I3"/>
    <mergeCell ref="C4:I4"/>
    <mergeCell ref="G5:H5"/>
    <mergeCell ref="G16:H16"/>
    <mergeCell ref="G17:H17"/>
    <mergeCell ref="G15:H15"/>
    <mergeCell ref="G14:H14"/>
    <mergeCell ref="G8:H8"/>
    <mergeCell ref="G10:H10"/>
    <mergeCell ref="G12:H12"/>
    <mergeCell ref="G13:H13"/>
    <mergeCell ref="B30:C30"/>
    <mergeCell ref="G28:H28"/>
    <mergeCell ref="G35:H35"/>
    <mergeCell ref="G40:H40"/>
    <mergeCell ref="G19:H19"/>
    <mergeCell ref="G21:H21"/>
    <mergeCell ref="G23:H23"/>
    <mergeCell ref="G32:H32"/>
    <mergeCell ref="G34:H34"/>
    <mergeCell ref="G38:H38"/>
    <mergeCell ref="G36:H36"/>
    <mergeCell ref="G30:H30"/>
    <mergeCell ref="G24:H24"/>
    <mergeCell ref="G25:H25"/>
    <mergeCell ref="G26:H26"/>
    <mergeCell ref="B28:C28"/>
    <mergeCell ref="B22:C22"/>
    <mergeCell ref="B23:C23"/>
    <mergeCell ref="B26:C26"/>
    <mergeCell ref="B27:C27"/>
    <mergeCell ref="G41:H41"/>
    <mergeCell ref="G42:H42"/>
    <mergeCell ref="G43:H43"/>
    <mergeCell ref="G44:H44"/>
    <mergeCell ref="B29:C29"/>
    <mergeCell ref="G46:H46"/>
    <mergeCell ref="G48:H48"/>
    <mergeCell ref="C55:D55"/>
    <mergeCell ref="G55:H55"/>
    <mergeCell ref="B51:J51"/>
    <mergeCell ref="C54:D54"/>
    <mergeCell ref="G54:H54"/>
    <mergeCell ref="G49:H49"/>
    <mergeCell ref="B15:C15"/>
    <mergeCell ref="B16:C16"/>
    <mergeCell ref="B17:C17"/>
    <mergeCell ref="B18:C18"/>
    <mergeCell ref="G27:H27"/>
    <mergeCell ref="G18:H18"/>
    <mergeCell ref="B20:C20"/>
    <mergeCell ref="B8:C8"/>
    <mergeCell ref="B10:C10"/>
    <mergeCell ref="B12:C12"/>
    <mergeCell ref="B13:C13"/>
    <mergeCell ref="B14:C14"/>
  </mergeCells>
  <printOptions horizontalCentered="1" verticalCentered="1"/>
  <pageMargins left="0.39370078740157483" right="0.19685039370078741" top="0.35433070866141736" bottom="0.31496062992125984" header="0" footer="0"/>
  <pageSetup scale="73" orientation="landscape" r:id="rId1"/>
  <ignoredErrors>
    <ignoredError sqref="C54:D5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>
    <pageSetUpPr fitToPage="1"/>
  </sheetPr>
  <dimension ref="A1:N49"/>
  <sheetViews>
    <sheetView topLeftCell="A14" zoomScaleNormal="100" workbookViewId="0">
      <selection activeCell="H37" sqref="H37"/>
    </sheetView>
  </sheetViews>
  <sheetFormatPr baseColWidth="10" defaultColWidth="11.44140625" defaultRowHeight="11.4"/>
  <cols>
    <col min="1" max="1" width="4.88671875" style="403" customWidth="1"/>
    <col min="2" max="2" width="14.5546875" style="403" customWidth="1"/>
    <col min="3" max="3" width="22.44140625" style="403" customWidth="1"/>
    <col min="4" max="4" width="19" style="403" customWidth="1"/>
    <col min="5" max="5" width="3.33203125" style="403" customWidth="1"/>
    <col min="6" max="6" width="11.44140625" style="403" bestFit="1" customWidth="1"/>
    <col min="7" max="7" width="23.109375" style="403" bestFit="1" customWidth="1"/>
    <col min="8" max="8" width="20.44140625" style="403" bestFit="1" customWidth="1"/>
    <col min="9" max="9" width="19.33203125" style="403" bestFit="1" customWidth="1"/>
    <col min="10" max="10" width="2" style="403" customWidth="1"/>
    <col min="11" max="13" width="11.44140625" style="404"/>
    <col min="14" max="14" width="14.6640625" style="404" customWidth="1"/>
    <col min="15" max="15" width="11.44140625" style="404"/>
    <col min="16" max="16" width="12.21875" style="404" bestFit="1" customWidth="1"/>
    <col min="17" max="16384" width="11.44140625" style="404"/>
  </cols>
  <sheetData>
    <row r="1" spans="1:14" ht="15.6">
      <c r="C1" s="711" t="str">
        <f>+'EA '!C1:I1</f>
        <v>Junta Municipal de Agua y Saneamiento de Guachochi</v>
      </c>
      <c r="D1" s="711"/>
      <c r="E1" s="711"/>
      <c r="F1" s="711"/>
      <c r="G1" s="711"/>
      <c r="H1" s="711"/>
    </row>
    <row r="2" spans="1:14" ht="14.1" customHeight="1">
      <c r="B2" s="405"/>
      <c r="C2" s="716" t="s">
        <v>141</v>
      </c>
      <c r="D2" s="716"/>
      <c r="E2" s="716"/>
      <c r="F2" s="716"/>
      <c r="G2" s="716"/>
      <c r="H2" s="716"/>
      <c r="I2" s="405"/>
      <c r="J2" s="405"/>
    </row>
    <row r="3" spans="1:14" ht="14.1" customHeight="1">
      <c r="B3" s="405"/>
      <c r="C3" s="717" t="str">
        <f>+ECSF!C3</f>
        <v>Del 1 de enero al 30 de Septiembre 2022</v>
      </c>
      <c r="D3" s="717"/>
      <c r="E3" s="717"/>
      <c r="F3" s="717"/>
      <c r="G3" s="717"/>
      <c r="H3" s="717"/>
      <c r="I3" s="405"/>
      <c r="J3" s="405"/>
    </row>
    <row r="4" spans="1:14" ht="14.1" customHeight="1">
      <c r="B4" s="405"/>
      <c r="C4" s="717" t="s">
        <v>139</v>
      </c>
      <c r="D4" s="717"/>
      <c r="E4" s="717"/>
      <c r="F4" s="717"/>
      <c r="G4" s="717"/>
      <c r="H4" s="717"/>
      <c r="I4" s="405"/>
      <c r="J4" s="405"/>
    </row>
    <row r="5" spans="1:14" ht="30" customHeight="1">
      <c r="A5" s="406"/>
      <c r="B5" s="718" t="s">
        <v>142</v>
      </c>
      <c r="C5" s="718"/>
      <c r="D5" s="718"/>
      <c r="E5" s="407"/>
      <c r="F5" s="408" t="s">
        <v>143</v>
      </c>
      <c r="G5" s="408" t="s">
        <v>144</v>
      </c>
      <c r="H5" s="407" t="s">
        <v>145</v>
      </c>
      <c r="I5" s="407" t="s">
        <v>146</v>
      </c>
      <c r="J5" s="409"/>
    </row>
    <row r="6" spans="1:14" ht="3" customHeight="1">
      <c r="A6" s="410"/>
      <c r="B6" s="719"/>
      <c r="C6" s="719"/>
      <c r="D6" s="719"/>
      <c r="E6" s="719"/>
      <c r="F6" s="719"/>
      <c r="G6" s="719"/>
      <c r="H6" s="719"/>
      <c r="I6" s="719"/>
      <c r="J6" s="720"/>
    </row>
    <row r="7" spans="1:14" ht="9.9" customHeight="1">
      <c r="A7" s="411"/>
      <c r="B7" s="714"/>
      <c r="C7" s="714"/>
      <c r="D7" s="714"/>
      <c r="E7" s="714"/>
      <c r="F7" s="714"/>
      <c r="G7" s="714"/>
      <c r="H7" s="714"/>
      <c r="I7" s="714"/>
      <c r="J7" s="715"/>
    </row>
    <row r="8" spans="1:14" ht="12">
      <c r="A8" s="411"/>
      <c r="B8" s="713" t="s">
        <v>147</v>
      </c>
      <c r="C8" s="713"/>
      <c r="D8" s="713"/>
      <c r="E8" s="412"/>
      <c r="F8" s="412"/>
      <c r="G8" s="412"/>
      <c r="H8" s="412"/>
      <c r="I8" s="412"/>
      <c r="J8" s="413"/>
    </row>
    <row r="9" spans="1:14" ht="12">
      <c r="A9" s="414"/>
      <c r="B9" s="709" t="s">
        <v>148</v>
      </c>
      <c r="C9" s="709"/>
      <c r="D9" s="709"/>
      <c r="E9" s="388"/>
      <c r="F9" s="388"/>
      <c r="G9" s="388"/>
      <c r="H9" s="388"/>
      <c r="I9" s="388"/>
      <c r="J9" s="415"/>
    </row>
    <row r="10" spans="1:14" ht="12">
      <c r="A10" s="414"/>
      <c r="B10" s="713" t="s">
        <v>149</v>
      </c>
      <c r="C10" s="713"/>
      <c r="D10" s="713"/>
      <c r="E10" s="388"/>
      <c r="F10" s="416"/>
      <c r="G10" s="416"/>
      <c r="H10" s="394">
        <f>SUM(H11:H13)</f>
        <v>0</v>
      </c>
      <c r="I10" s="394">
        <f>SUM(I11:I13)</f>
        <v>35567.85</v>
      </c>
      <c r="J10" s="417"/>
    </row>
    <row r="11" spans="1:14" ht="12">
      <c r="A11" s="418"/>
      <c r="B11" s="419"/>
      <c r="C11" s="710" t="s">
        <v>150</v>
      </c>
      <c r="D11" s="710"/>
      <c r="E11" s="388"/>
      <c r="F11" s="420" t="s">
        <v>254</v>
      </c>
      <c r="G11" s="420"/>
      <c r="H11" s="421">
        <f>+ESF!J13</f>
        <v>0</v>
      </c>
      <c r="I11" s="421">
        <f>+ESF!I13+ESF!I14</f>
        <v>35567.85</v>
      </c>
      <c r="J11" s="422"/>
    </row>
    <row r="12" spans="1:14" ht="12">
      <c r="A12" s="418"/>
      <c r="B12" s="419"/>
      <c r="C12" s="710" t="s">
        <v>151</v>
      </c>
      <c r="D12" s="710"/>
      <c r="E12" s="388"/>
      <c r="F12" s="420"/>
      <c r="G12" s="420"/>
      <c r="H12" s="421">
        <v>0</v>
      </c>
      <c r="I12" s="421">
        <v>0</v>
      </c>
      <c r="J12" s="422"/>
      <c r="N12" s="404" t="s">
        <v>139</v>
      </c>
    </row>
    <row r="13" spans="1:14" ht="12">
      <c r="A13" s="418"/>
      <c r="B13" s="419"/>
      <c r="C13" s="710" t="s">
        <v>152</v>
      </c>
      <c r="D13" s="710"/>
      <c r="E13" s="388"/>
      <c r="F13" s="420"/>
      <c r="G13" s="420"/>
      <c r="H13" s="421">
        <v>0</v>
      </c>
      <c r="I13" s="421">
        <v>0</v>
      </c>
      <c r="J13" s="422"/>
    </row>
    <row r="14" spans="1:14" ht="9.9" customHeight="1">
      <c r="A14" s="418"/>
      <c r="B14" s="419"/>
      <c r="C14" s="419"/>
      <c r="D14" s="423"/>
      <c r="E14" s="388"/>
      <c r="F14" s="416"/>
      <c r="G14" s="416"/>
      <c r="H14" s="424"/>
      <c r="I14" s="424"/>
      <c r="J14" s="422"/>
    </row>
    <row r="15" spans="1:14" ht="12">
      <c r="A15" s="414"/>
      <c r="B15" s="713" t="s">
        <v>153</v>
      </c>
      <c r="C15" s="713"/>
      <c r="D15" s="713"/>
      <c r="E15" s="388"/>
      <c r="F15" s="416"/>
      <c r="G15" s="416"/>
      <c r="H15" s="394">
        <f>SUM(H16:H19)</f>
        <v>0</v>
      </c>
      <c r="I15" s="394">
        <f>SUM(I16:I19)</f>
        <v>0</v>
      </c>
      <c r="J15" s="417"/>
    </row>
    <row r="16" spans="1:14" ht="12">
      <c r="A16" s="418"/>
      <c r="B16" s="419"/>
      <c r="C16" s="710" t="s">
        <v>154</v>
      </c>
      <c r="D16" s="710"/>
      <c r="E16" s="388"/>
      <c r="F16" s="420"/>
      <c r="G16" s="420"/>
      <c r="H16" s="421">
        <v>0</v>
      </c>
      <c r="I16" s="421">
        <v>0</v>
      </c>
      <c r="J16" s="422"/>
    </row>
    <row r="17" spans="1:10" ht="12">
      <c r="A17" s="418"/>
      <c r="B17" s="419"/>
      <c r="C17" s="710" t="s">
        <v>155</v>
      </c>
      <c r="D17" s="710"/>
      <c r="E17" s="388"/>
      <c r="F17" s="420"/>
      <c r="G17" s="420"/>
      <c r="H17" s="421">
        <v>0</v>
      </c>
      <c r="I17" s="421">
        <v>0</v>
      </c>
      <c r="J17" s="422"/>
    </row>
    <row r="18" spans="1:10" ht="12">
      <c r="A18" s="418"/>
      <c r="B18" s="419"/>
      <c r="C18" s="710" t="s">
        <v>151</v>
      </c>
      <c r="D18" s="710"/>
      <c r="E18" s="388"/>
      <c r="F18" s="420"/>
      <c r="G18" s="420"/>
      <c r="H18" s="421">
        <v>0</v>
      </c>
      <c r="I18" s="421">
        <v>0</v>
      </c>
      <c r="J18" s="422"/>
    </row>
    <row r="19" spans="1:10" ht="12">
      <c r="A19" s="418"/>
      <c r="B19" s="425"/>
      <c r="C19" s="710" t="s">
        <v>152</v>
      </c>
      <c r="D19" s="710"/>
      <c r="E19" s="388"/>
      <c r="F19" s="420"/>
      <c r="G19" s="420"/>
      <c r="H19" s="421">
        <v>0</v>
      </c>
      <c r="I19" s="421">
        <v>0</v>
      </c>
      <c r="J19" s="422"/>
    </row>
    <row r="20" spans="1:10" ht="9.9" customHeight="1">
      <c r="A20" s="418"/>
      <c r="B20" s="419"/>
      <c r="C20" s="419"/>
      <c r="D20" s="423"/>
      <c r="E20" s="388"/>
      <c r="F20" s="426"/>
      <c r="G20" s="426"/>
      <c r="H20" s="394"/>
      <c r="I20" s="394"/>
      <c r="J20" s="422"/>
    </row>
    <row r="21" spans="1:10" ht="12">
      <c r="A21" s="427"/>
      <c r="B21" s="712" t="s">
        <v>255</v>
      </c>
      <c r="C21" s="712"/>
      <c r="D21" s="712"/>
      <c r="E21" s="428"/>
      <c r="F21" s="429"/>
      <c r="G21" s="429"/>
      <c r="H21" s="394">
        <f>H10+H15</f>
        <v>0</v>
      </c>
      <c r="I21" s="394">
        <f>I10+I15</f>
        <v>35567.85</v>
      </c>
      <c r="J21" s="430"/>
    </row>
    <row r="22" spans="1:10" ht="12">
      <c r="A22" s="414"/>
      <c r="B22" s="419"/>
      <c r="C22" s="419"/>
      <c r="D22" s="431"/>
      <c r="E22" s="388"/>
      <c r="F22" s="426"/>
      <c r="G22" s="426"/>
      <c r="H22" s="394"/>
      <c r="I22" s="394"/>
      <c r="J22" s="417"/>
    </row>
    <row r="23" spans="1:10" ht="12">
      <c r="A23" s="414"/>
      <c r="B23" s="709" t="s">
        <v>156</v>
      </c>
      <c r="C23" s="709"/>
      <c r="D23" s="709"/>
      <c r="E23" s="388"/>
      <c r="F23" s="426"/>
      <c r="G23" s="426"/>
      <c r="H23" s="394"/>
      <c r="I23" s="394"/>
      <c r="J23" s="417"/>
    </row>
    <row r="24" spans="1:10" ht="12">
      <c r="A24" s="414"/>
      <c r="B24" s="713" t="s">
        <v>149</v>
      </c>
      <c r="C24" s="713"/>
      <c r="D24" s="713"/>
      <c r="E24" s="388"/>
      <c r="F24" s="416"/>
      <c r="G24" s="416"/>
      <c r="H24" s="394">
        <f>SUM(H25:H27)</f>
        <v>0</v>
      </c>
      <c r="I24" s="394">
        <f>SUM(I25:I27)</f>
        <v>0</v>
      </c>
      <c r="J24" s="417"/>
    </row>
    <row r="25" spans="1:10" ht="12">
      <c r="A25" s="418"/>
      <c r="B25" s="419"/>
      <c r="C25" s="710" t="s">
        <v>150</v>
      </c>
      <c r="D25" s="710"/>
      <c r="E25" s="388"/>
      <c r="F25" s="420" t="s">
        <v>254</v>
      </c>
      <c r="G25" s="420"/>
      <c r="H25" s="421">
        <v>0</v>
      </c>
      <c r="I25" s="421">
        <v>0</v>
      </c>
      <c r="J25" s="422"/>
    </row>
    <row r="26" spans="1:10">
      <c r="A26" s="418"/>
      <c r="B26" s="425"/>
      <c r="C26" s="710" t="s">
        <v>151</v>
      </c>
      <c r="D26" s="710"/>
      <c r="E26" s="425"/>
      <c r="F26" s="432"/>
      <c r="G26" s="432"/>
      <c r="H26" s="421">
        <v>0</v>
      </c>
      <c r="I26" s="421">
        <v>0</v>
      </c>
      <c r="J26" s="422"/>
    </row>
    <row r="27" spans="1:10">
      <c r="A27" s="418"/>
      <c r="B27" s="425"/>
      <c r="C27" s="710" t="s">
        <v>152</v>
      </c>
      <c r="D27" s="710"/>
      <c r="E27" s="425"/>
      <c r="F27" s="432"/>
      <c r="G27" s="432"/>
      <c r="H27" s="421">
        <v>0</v>
      </c>
      <c r="I27" s="421">
        <v>0</v>
      </c>
      <c r="J27" s="422"/>
    </row>
    <row r="28" spans="1:10" ht="9.9" customHeight="1">
      <c r="A28" s="418"/>
      <c r="B28" s="419"/>
      <c r="C28" s="419"/>
      <c r="D28" s="423"/>
      <c r="E28" s="388"/>
      <c r="F28" s="426"/>
      <c r="G28" s="426"/>
      <c r="H28" s="394"/>
      <c r="I28" s="394"/>
      <c r="J28" s="422"/>
    </row>
    <row r="29" spans="1:10" ht="12">
      <c r="A29" s="414"/>
      <c r="B29" s="713" t="s">
        <v>153</v>
      </c>
      <c r="C29" s="713"/>
      <c r="D29" s="713"/>
      <c r="E29" s="388"/>
      <c r="F29" s="416"/>
      <c r="G29" s="416"/>
      <c r="H29" s="394">
        <f>SUM(H30:H33)</f>
        <v>0</v>
      </c>
      <c r="I29" s="394">
        <f>SUM(I30:I33)</f>
        <v>0</v>
      </c>
      <c r="J29" s="417"/>
    </row>
    <row r="30" spans="1:10" ht="12">
      <c r="A30" s="418"/>
      <c r="B30" s="419"/>
      <c r="C30" s="710" t="s">
        <v>154</v>
      </c>
      <c r="D30" s="710"/>
      <c r="E30" s="388"/>
      <c r="F30" s="420"/>
      <c r="G30" s="420"/>
      <c r="H30" s="421">
        <v>0</v>
      </c>
      <c r="I30" s="421">
        <v>0</v>
      </c>
      <c r="J30" s="422"/>
    </row>
    <row r="31" spans="1:10" ht="12">
      <c r="A31" s="418"/>
      <c r="B31" s="419"/>
      <c r="C31" s="710" t="s">
        <v>155</v>
      </c>
      <c r="D31" s="710"/>
      <c r="E31" s="388"/>
      <c r="F31" s="420"/>
      <c r="G31" s="420"/>
      <c r="H31" s="421">
        <v>0</v>
      </c>
      <c r="I31" s="421">
        <v>0</v>
      </c>
      <c r="J31" s="422"/>
    </row>
    <row r="32" spans="1:10" ht="12">
      <c r="A32" s="418"/>
      <c r="B32" s="419"/>
      <c r="C32" s="710" t="s">
        <v>151</v>
      </c>
      <c r="D32" s="710"/>
      <c r="E32" s="388"/>
      <c r="F32" s="420"/>
      <c r="G32" s="420"/>
      <c r="H32" s="421">
        <v>0</v>
      </c>
      <c r="I32" s="421">
        <v>0</v>
      </c>
      <c r="J32" s="422"/>
    </row>
    <row r="33" spans="1:10" ht="12">
      <c r="A33" s="418"/>
      <c r="B33" s="388"/>
      <c r="C33" s="710" t="s">
        <v>152</v>
      </c>
      <c r="D33" s="710"/>
      <c r="E33" s="388"/>
      <c r="F33" s="420"/>
      <c r="G33" s="420"/>
      <c r="H33" s="421">
        <v>0</v>
      </c>
      <c r="I33" s="421">
        <v>0</v>
      </c>
      <c r="J33" s="422"/>
    </row>
    <row r="34" spans="1:10" ht="9.9" customHeight="1">
      <c r="A34" s="418"/>
      <c r="B34" s="388" t="s">
        <v>139</v>
      </c>
      <c r="C34" s="388"/>
      <c r="D34" s="423"/>
      <c r="E34" s="388"/>
      <c r="F34" s="426"/>
      <c r="G34" s="426"/>
      <c r="H34" s="394"/>
      <c r="I34" s="394"/>
      <c r="J34" s="422"/>
    </row>
    <row r="35" spans="1:10" ht="12">
      <c r="A35" s="427"/>
      <c r="B35" s="712" t="s">
        <v>157</v>
      </c>
      <c r="C35" s="712"/>
      <c r="D35" s="712"/>
      <c r="E35" s="428"/>
      <c r="F35" s="433"/>
      <c r="G35" s="433"/>
      <c r="H35" s="394">
        <f>+H24+H29</f>
        <v>0</v>
      </c>
      <c r="I35" s="394">
        <f>+I24+I29</f>
        <v>0</v>
      </c>
      <c r="J35" s="430"/>
    </row>
    <row r="36" spans="1:10" ht="12">
      <c r="A36" s="418"/>
      <c r="B36" s="419"/>
      <c r="C36" s="419"/>
      <c r="D36" s="423"/>
      <c r="E36" s="388"/>
      <c r="F36" s="426"/>
      <c r="G36" s="426"/>
      <c r="H36" s="394"/>
      <c r="I36" s="394"/>
      <c r="J36" s="422"/>
    </row>
    <row r="37" spans="1:10" ht="12">
      <c r="A37" s="418"/>
      <c r="B37" s="713" t="s">
        <v>158</v>
      </c>
      <c r="C37" s="713"/>
      <c r="D37" s="713"/>
      <c r="E37" s="388"/>
      <c r="F37" s="420"/>
      <c r="G37" s="420"/>
      <c r="H37" s="424">
        <f>+ESF!J34</f>
        <v>1108683.53</v>
      </c>
      <c r="I37" s="424">
        <f>+ESF!I34</f>
        <v>1003109.1499999999</v>
      </c>
      <c r="J37" s="422"/>
    </row>
    <row r="38" spans="1:10" ht="12">
      <c r="A38" s="418"/>
      <c r="B38" s="419"/>
      <c r="C38" s="419"/>
      <c r="D38" s="423"/>
      <c r="E38" s="388"/>
      <c r="F38" s="426"/>
      <c r="G38" s="426"/>
      <c r="H38" s="394"/>
      <c r="I38" s="394" t="s">
        <v>139</v>
      </c>
      <c r="J38" s="422"/>
    </row>
    <row r="39" spans="1:10" ht="12">
      <c r="A39" s="434"/>
      <c r="B39" s="708" t="s">
        <v>159</v>
      </c>
      <c r="C39" s="708"/>
      <c r="D39" s="708"/>
      <c r="E39" s="435"/>
      <c r="F39" s="436"/>
      <c r="G39" s="436"/>
      <c r="H39" s="437">
        <f>H21+H35+H37</f>
        <v>1108683.53</v>
      </c>
      <c r="I39" s="437">
        <f>I21+I35+I37</f>
        <v>1038676.9999999999</v>
      </c>
      <c r="J39" s="438"/>
    </row>
    <row r="40" spans="1:10" ht="6" customHeight="1">
      <c r="B40" s="709"/>
      <c r="C40" s="709"/>
      <c r="D40" s="709"/>
      <c r="E40" s="709"/>
      <c r="F40" s="709"/>
      <c r="G40" s="709"/>
      <c r="H40" s="709"/>
      <c r="I40" s="709"/>
      <c r="J40" s="709"/>
    </row>
    <row r="41" spans="1:10" s="439" customFormat="1" ht="15" customHeight="1">
      <c r="A41" s="404"/>
      <c r="B41" s="710" t="s">
        <v>51</v>
      </c>
      <c r="C41" s="710"/>
      <c r="D41" s="710"/>
      <c r="E41" s="710"/>
      <c r="F41" s="710"/>
      <c r="G41" s="710"/>
      <c r="H41" s="710"/>
      <c r="I41" s="710"/>
      <c r="J41" s="710"/>
    </row>
    <row r="42" spans="1:10" s="439" customFormat="1" ht="28.5" customHeight="1">
      <c r="A42" s="404"/>
      <c r="B42" s="423"/>
      <c r="C42" s="440"/>
      <c r="D42" s="441"/>
      <c r="E42" s="441"/>
      <c r="F42" s="404"/>
      <c r="G42" s="442"/>
      <c r="H42" s="443" t="str">
        <f>IF(H39=ESF!J34," ","ERROR")</f>
        <v xml:space="preserve"> </v>
      </c>
      <c r="I42" s="443" t="str">
        <f>IF(I39=ESF!I34," ","ERROR")</f>
        <v>ERROR</v>
      </c>
      <c r="J42" s="441"/>
    </row>
    <row r="43" spans="1:10" s="439" customFormat="1" ht="25.5" customHeight="1">
      <c r="A43" s="404"/>
      <c r="B43" s="423"/>
      <c r="C43" s="659"/>
      <c r="D43" s="659"/>
      <c r="E43" s="441"/>
      <c r="F43" s="404"/>
      <c r="G43" s="660"/>
      <c r="H43" s="660"/>
      <c r="I43" s="441"/>
      <c r="J43" s="441"/>
    </row>
    <row r="44" spans="1:10" s="439" customFormat="1" ht="14.1" customHeight="1">
      <c r="A44" s="404"/>
      <c r="B44" s="394"/>
      <c r="C44" s="661" t="str">
        <f>+'EA '!C57:D57</f>
        <v xml:space="preserve"> </v>
      </c>
      <c r="D44" s="661"/>
      <c r="E44" s="441"/>
      <c r="F44" s="441"/>
      <c r="G44" s="661" t="s">
        <v>139</v>
      </c>
      <c r="H44" s="661"/>
      <c r="I44" s="388"/>
      <c r="J44" s="441"/>
    </row>
    <row r="45" spans="1:10" s="439" customFormat="1" ht="14.1" customHeight="1">
      <c r="A45" s="404"/>
      <c r="B45" s="444"/>
      <c r="C45" s="703" t="str">
        <f>+'EA '!C58:D58</f>
        <v xml:space="preserve"> </v>
      </c>
      <c r="D45" s="703"/>
      <c r="E45" s="445"/>
      <c r="F45" s="445"/>
      <c r="G45" s="703" t="s">
        <v>139</v>
      </c>
      <c r="H45" s="703"/>
      <c r="I45" s="388"/>
      <c r="J45" s="441"/>
    </row>
    <row r="46" spans="1:10">
      <c r="C46" s="662" t="s">
        <v>139</v>
      </c>
      <c r="D46" s="662"/>
    </row>
    <row r="48" spans="1:10">
      <c r="A48" s="404"/>
      <c r="B48" s="404"/>
      <c r="C48" s="404"/>
      <c r="D48" s="404"/>
      <c r="E48" s="404"/>
      <c r="F48" s="404"/>
      <c r="G48" s="404"/>
      <c r="H48" s="404"/>
      <c r="I48" s="403" t="s">
        <v>139</v>
      </c>
      <c r="J48" s="404"/>
    </row>
    <row r="49" spans="9:9" s="404" customFormat="1">
      <c r="I49" s="403" t="s">
        <v>139</v>
      </c>
    </row>
  </sheetData>
  <sheetProtection selectLockedCells="1"/>
  <mergeCells count="41">
    <mergeCell ref="C46:D46"/>
    <mergeCell ref="B5:D5"/>
    <mergeCell ref="B6:J6"/>
    <mergeCell ref="C4:H4"/>
    <mergeCell ref="B37:D37"/>
    <mergeCell ref="B23:D23"/>
    <mergeCell ref="B24:D24"/>
    <mergeCell ref="C25:D25"/>
    <mergeCell ref="C26:D26"/>
    <mergeCell ref="C27:D27"/>
    <mergeCell ref="B29:D29"/>
    <mergeCell ref="C30:D30"/>
    <mergeCell ref="C31:D31"/>
    <mergeCell ref="C32:D32"/>
    <mergeCell ref="C33:D33"/>
    <mergeCell ref="B35:D35"/>
    <mergeCell ref="C1:H1"/>
    <mergeCell ref="B21:D21"/>
    <mergeCell ref="B8:D8"/>
    <mergeCell ref="B9:D9"/>
    <mergeCell ref="B10:D10"/>
    <mergeCell ref="C11:D11"/>
    <mergeCell ref="C12:D12"/>
    <mergeCell ref="C13:D13"/>
    <mergeCell ref="B15:D15"/>
    <mergeCell ref="C16:D16"/>
    <mergeCell ref="C17:D17"/>
    <mergeCell ref="C18:D18"/>
    <mergeCell ref="C19:D19"/>
    <mergeCell ref="B7:J7"/>
    <mergeCell ref="C2:H2"/>
    <mergeCell ref="C3:H3"/>
    <mergeCell ref="C45:D45"/>
    <mergeCell ref="G45:H45"/>
    <mergeCell ref="B39:D39"/>
    <mergeCell ref="B40:J40"/>
    <mergeCell ref="B41:J41"/>
    <mergeCell ref="C43:D43"/>
    <mergeCell ref="G43:H43"/>
    <mergeCell ref="C44:D44"/>
    <mergeCell ref="G44:H44"/>
  </mergeCells>
  <printOptions horizontalCentered="1" verticalCentered="1"/>
  <pageMargins left="0.59055118110236227" right="0.19685039370078741" top="0.55118110236220474" bottom="0.51181102362204722" header="0" footer="0"/>
  <pageSetup scale="92" orientation="landscape" r:id="rId1"/>
  <ignoredErrors>
    <ignoredError sqref="H11:I11 C44:D45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>
    <pageSetUpPr fitToPage="1"/>
  </sheetPr>
  <dimension ref="A1:Q41"/>
  <sheetViews>
    <sheetView topLeftCell="A17" zoomScaleNormal="100" workbookViewId="0">
      <selection activeCell="E39" sqref="E39:F39"/>
    </sheetView>
  </sheetViews>
  <sheetFormatPr baseColWidth="10" defaultColWidth="11.44140625" defaultRowHeight="11.4"/>
  <cols>
    <col min="1" max="1" width="1.109375" style="356" customWidth="1"/>
    <col min="2" max="2" width="11.6640625" style="356" customWidth="1"/>
    <col min="3" max="3" width="42" style="356" customWidth="1"/>
    <col min="4" max="4" width="17.77734375" style="453" customWidth="1"/>
    <col min="5" max="5" width="19.88671875" style="356" customWidth="1"/>
    <col min="6" max="6" width="20.88671875" style="356" customWidth="1"/>
    <col min="7" max="8" width="17.77734375" style="356" customWidth="1"/>
    <col min="9" max="9" width="1.109375" style="356" customWidth="1"/>
    <col min="10" max="10" width="4.21875" style="356" customWidth="1"/>
    <col min="11" max="13" width="11.44140625" style="356"/>
    <col min="14" max="14" width="14.6640625" style="356" customWidth="1"/>
    <col min="15" max="15" width="11.44140625" style="356"/>
    <col min="16" max="16" width="12.21875" style="356" bestFit="1" customWidth="1"/>
    <col min="17" max="16384" width="11.44140625" style="356"/>
  </cols>
  <sheetData>
    <row r="1" spans="1:14" ht="15.6">
      <c r="C1" s="726" t="str">
        <f>+'EA '!C1:I1</f>
        <v>Junta Municipal de Agua y Saneamiento de Guachochi</v>
      </c>
      <c r="D1" s="726"/>
      <c r="E1" s="726"/>
      <c r="F1" s="726"/>
      <c r="G1" s="726"/>
    </row>
    <row r="2" spans="1:14" s="366" customFormat="1" ht="14.1" customHeight="1">
      <c r="B2" s="384"/>
      <c r="C2" s="728" t="s">
        <v>131</v>
      </c>
      <c r="D2" s="728"/>
      <c r="E2" s="728"/>
      <c r="F2" s="728"/>
      <c r="G2" s="728"/>
      <c r="H2" s="384"/>
      <c r="I2" s="384"/>
      <c r="J2" s="356"/>
      <c r="K2" s="356"/>
    </row>
    <row r="3" spans="1:14" s="366" customFormat="1" ht="14.1" customHeight="1">
      <c r="B3" s="384"/>
      <c r="C3" s="729" t="str">
        <f>+ECSF!C3</f>
        <v>Del 1 de enero al 30 de Septiembre 2022</v>
      </c>
      <c r="D3" s="729"/>
      <c r="E3" s="729"/>
      <c r="F3" s="729"/>
      <c r="G3" s="729"/>
      <c r="H3" s="384"/>
      <c r="I3" s="384"/>
      <c r="J3" s="356"/>
      <c r="K3" s="356"/>
    </row>
    <row r="4" spans="1:14" s="366" customFormat="1" ht="14.1" customHeight="1">
      <c r="B4" s="636"/>
      <c r="C4" s="730" t="s">
        <v>139</v>
      </c>
      <c r="D4" s="730"/>
      <c r="E4" s="730"/>
      <c r="F4" s="730"/>
      <c r="G4" s="730"/>
      <c r="H4" s="384"/>
      <c r="I4" s="384"/>
      <c r="J4" s="356"/>
      <c r="K4" s="356"/>
    </row>
    <row r="5" spans="1:14" s="449" customFormat="1" ht="20.25" customHeight="1">
      <c r="A5" s="446"/>
      <c r="B5" s="731" t="s">
        <v>3</v>
      </c>
      <c r="C5" s="731"/>
      <c r="D5" s="637" t="s">
        <v>132</v>
      </c>
      <c r="E5" s="637" t="s">
        <v>133</v>
      </c>
      <c r="F5" s="638" t="s">
        <v>134</v>
      </c>
      <c r="G5" s="638" t="s">
        <v>135</v>
      </c>
      <c r="H5" s="447" t="s">
        <v>136</v>
      </c>
      <c r="I5" s="448"/>
      <c r="M5" s="449" t="s">
        <v>287</v>
      </c>
    </row>
    <row r="6" spans="1:14" s="449" customFormat="1" ht="16.5" customHeight="1">
      <c r="A6" s="450"/>
      <c r="B6" s="732"/>
      <c r="C6" s="732"/>
      <c r="D6" s="639">
        <v>1</v>
      </c>
      <c r="E6" s="639">
        <v>2</v>
      </c>
      <c r="F6" s="640">
        <v>3</v>
      </c>
      <c r="G6" s="640" t="s">
        <v>137</v>
      </c>
      <c r="H6" s="451" t="s">
        <v>138</v>
      </c>
      <c r="I6" s="452"/>
    </row>
    <row r="7" spans="1:14" s="366" customFormat="1" ht="13.8" customHeight="1">
      <c r="A7" s="733"/>
      <c r="B7" s="734"/>
      <c r="C7" s="734"/>
      <c r="D7" s="734"/>
      <c r="E7" s="734"/>
      <c r="F7" s="734"/>
      <c r="G7" s="734"/>
      <c r="H7" s="734"/>
      <c r="I7" s="735"/>
    </row>
    <row r="8" spans="1:14" s="366" customFormat="1" ht="12.6" customHeight="1">
      <c r="A8" s="736"/>
      <c r="B8" s="737"/>
      <c r="C8" s="737"/>
      <c r="D8" s="737"/>
      <c r="E8" s="737"/>
      <c r="F8" s="737"/>
      <c r="G8" s="737"/>
      <c r="H8" s="737"/>
      <c r="I8" s="738"/>
      <c r="J8" s="491"/>
      <c r="K8" s="491"/>
    </row>
    <row r="9" spans="1:14" s="366" customFormat="1" ht="12">
      <c r="A9" s="537"/>
      <c r="B9" s="739" t="s">
        <v>55</v>
      </c>
      <c r="C9" s="739"/>
      <c r="D9" s="641">
        <f>+D11+D21</f>
        <v>169157067.66999999</v>
      </c>
      <c r="E9" s="641">
        <f>+E11+E21</f>
        <v>41150574.75</v>
      </c>
      <c r="F9" s="641">
        <f>+F11+F21</f>
        <v>30503192.949999999</v>
      </c>
      <c r="G9" s="641">
        <f>+G11+G21</f>
        <v>179804449.46999997</v>
      </c>
      <c r="H9" s="641">
        <f>+H11+H21</f>
        <v>10647381.799999986</v>
      </c>
      <c r="I9" s="642"/>
      <c r="J9" s="491"/>
      <c r="K9" s="491"/>
    </row>
    <row r="10" spans="1:14" s="366" customFormat="1" ht="15" customHeight="1">
      <c r="A10" s="537"/>
      <c r="B10" s="641"/>
      <c r="C10" s="641"/>
      <c r="D10" s="641"/>
      <c r="E10" s="641"/>
      <c r="F10" s="641"/>
      <c r="G10" s="641"/>
      <c r="H10" s="641"/>
      <c r="I10" s="642"/>
      <c r="J10" s="491"/>
      <c r="K10" s="491"/>
    </row>
    <row r="11" spans="1:14" s="366" customFormat="1" ht="20.399999999999999">
      <c r="A11" s="643"/>
      <c r="B11" s="666" t="s">
        <v>57</v>
      </c>
      <c r="C11" s="666"/>
      <c r="D11" s="641">
        <f>SUM(D13:D19)</f>
        <v>9735573.4800000004</v>
      </c>
      <c r="E11" s="641">
        <f>SUM(E13:E19)</f>
        <v>27325777.150000002</v>
      </c>
      <c r="F11" s="641">
        <f>SUM(F13:F19)</f>
        <v>30253477.43</v>
      </c>
      <c r="G11" s="641">
        <f>D11+E11-F11</f>
        <v>6807873.200000003</v>
      </c>
      <c r="H11" s="641">
        <f>G11-D11</f>
        <v>-2927700.2799999975</v>
      </c>
      <c r="I11" s="644"/>
      <c r="J11" s="491"/>
      <c r="K11" s="545"/>
    </row>
    <row r="12" spans="1:14" s="366" customFormat="1" ht="13.2" customHeight="1">
      <c r="A12" s="499"/>
      <c r="B12" s="500"/>
      <c r="C12" s="500"/>
      <c r="D12" s="500"/>
      <c r="E12" s="500"/>
      <c r="F12" s="500"/>
      <c r="G12" s="500"/>
      <c r="H12" s="500"/>
      <c r="I12" s="625"/>
      <c r="J12" s="491"/>
      <c r="K12" s="545"/>
    </row>
    <row r="13" spans="1:14" s="366" customFormat="1" ht="15" customHeight="1">
      <c r="A13" s="499"/>
      <c r="B13" s="727" t="s">
        <v>59</v>
      </c>
      <c r="C13" s="727"/>
      <c r="D13" s="488">
        <v>1120090.2</v>
      </c>
      <c r="E13" s="488">
        <v>17054869.260000002</v>
      </c>
      <c r="F13" s="488">
        <v>16799751.32</v>
      </c>
      <c r="G13" s="19">
        <f>D13+E13-F13</f>
        <v>1375208.1400000006</v>
      </c>
      <c r="H13" s="19">
        <f>G13-D13</f>
        <v>255117.94000000064</v>
      </c>
      <c r="I13" s="625"/>
      <c r="J13" s="491"/>
      <c r="K13" s="545" t="str">
        <f>IF(G13=ESF!D12," ","Error")</f>
        <v xml:space="preserve"> </v>
      </c>
      <c r="N13" s="366" t="s">
        <v>139</v>
      </c>
    </row>
    <row r="14" spans="1:14" s="366" customFormat="1" ht="19.5" customHeight="1">
      <c r="A14" s="499"/>
      <c r="B14" s="727" t="s">
        <v>61</v>
      </c>
      <c r="C14" s="727"/>
      <c r="D14" s="488">
        <v>13781.95</v>
      </c>
      <c r="E14" s="488">
        <v>569806.59</v>
      </c>
      <c r="F14" s="488">
        <v>264942.34999999998</v>
      </c>
      <c r="G14" s="19">
        <f>D14+E14-F14</f>
        <v>318646.18999999994</v>
      </c>
      <c r="H14" s="19">
        <f>G14-D14</f>
        <v>304864.23999999993</v>
      </c>
      <c r="I14" s="625"/>
      <c r="J14" s="491"/>
      <c r="K14" s="545" t="str">
        <f>IF(G14=ESF!D13," ","Error")</f>
        <v xml:space="preserve"> </v>
      </c>
    </row>
    <row r="15" spans="1:14" s="366" customFormat="1" ht="19.5" customHeight="1">
      <c r="A15" s="499"/>
      <c r="B15" s="727" t="s">
        <v>63</v>
      </c>
      <c r="C15" s="727"/>
      <c r="D15" s="488">
        <v>8600290.3300000001</v>
      </c>
      <c r="E15" s="488">
        <v>9701101.3000000007</v>
      </c>
      <c r="F15" s="488">
        <v>13188783.76</v>
      </c>
      <c r="G15" s="19">
        <f>D15+E15-F15</f>
        <v>5112607.8700000029</v>
      </c>
      <c r="H15" s="19">
        <f>G15-D15</f>
        <v>-3487682.4599999972</v>
      </c>
      <c r="I15" s="625"/>
      <c r="J15" s="491"/>
      <c r="K15" s="545" t="str">
        <f>IF(G15=ESF!D14," ","Error")</f>
        <v xml:space="preserve"> </v>
      </c>
    </row>
    <row r="16" spans="1:14" s="366" customFormat="1" ht="19.5" customHeight="1">
      <c r="A16" s="499"/>
      <c r="B16" s="727" t="s">
        <v>65</v>
      </c>
      <c r="C16" s="727"/>
      <c r="D16" s="488">
        <f>+ESF!E15</f>
        <v>0</v>
      </c>
      <c r="E16" s="488">
        <v>0</v>
      </c>
      <c r="F16" s="488">
        <v>0</v>
      </c>
      <c r="G16" s="19">
        <f>D16+E16-F16</f>
        <v>0</v>
      </c>
      <c r="H16" s="19">
        <f>G16-D16</f>
        <v>0</v>
      </c>
      <c r="I16" s="625"/>
      <c r="J16" s="491"/>
      <c r="K16" s="545" t="str">
        <f>IF(G16=ESF!D15," ","Error")</f>
        <v xml:space="preserve"> </v>
      </c>
      <c r="N16" s="366" t="s">
        <v>139</v>
      </c>
    </row>
    <row r="17" spans="1:12" s="366" customFormat="1" ht="19.5" customHeight="1">
      <c r="A17" s="499"/>
      <c r="B17" s="727" t="s">
        <v>67</v>
      </c>
      <c r="C17" s="727"/>
      <c r="D17" s="488">
        <f>+ESF!E16</f>
        <v>0</v>
      </c>
      <c r="E17" s="488">
        <v>0</v>
      </c>
      <c r="F17" s="488">
        <v>0</v>
      </c>
      <c r="G17" s="19">
        <f>D17+E17-F17</f>
        <v>0</v>
      </c>
      <c r="H17" s="19">
        <f>G17-D17</f>
        <v>0</v>
      </c>
      <c r="I17" s="625"/>
      <c r="J17" s="491"/>
      <c r="K17" s="545" t="str">
        <f>IF(G17=ESF!D16," ","Error")</f>
        <v xml:space="preserve"> </v>
      </c>
    </row>
    <row r="18" spans="1:12" s="366" customFormat="1" ht="19.5" customHeight="1">
      <c r="A18" s="499"/>
      <c r="B18" s="727" t="s">
        <v>69</v>
      </c>
      <c r="C18" s="727"/>
      <c r="D18" s="488">
        <f>+ESF!E17</f>
        <v>0</v>
      </c>
      <c r="E18" s="488">
        <v>0</v>
      </c>
      <c r="F18" s="488">
        <v>0</v>
      </c>
      <c r="G18" s="19">
        <f t="shared" ref="G18:G19" si="0">D18+E18-F18</f>
        <v>0</v>
      </c>
      <c r="H18" s="19">
        <f t="shared" ref="H18:H19" si="1">G18-D18</f>
        <v>0</v>
      </c>
      <c r="I18" s="625"/>
      <c r="J18" s="491"/>
      <c r="K18" s="545" t="str">
        <f>IF(G18=ESF!D17," ","Error")</f>
        <v xml:space="preserve"> </v>
      </c>
      <c r="L18" s="366" t="s">
        <v>139</v>
      </c>
    </row>
    <row r="19" spans="1:12" ht="19.5" customHeight="1">
      <c r="A19" s="499"/>
      <c r="B19" s="727" t="s">
        <v>71</v>
      </c>
      <c r="C19" s="727"/>
      <c r="D19" s="488">
        <f>+ESF!E18</f>
        <v>1411</v>
      </c>
      <c r="E19" s="488">
        <v>0</v>
      </c>
      <c r="F19" s="488">
        <v>0</v>
      </c>
      <c r="G19" s="19">
        <f t="shared" si="0"/>
        <v>1411</v>
      </c>
      <c r="H19" s="19">
        <f t="shared" si="1"/>
        <v>0</v>
      </c>
      <c r="I19" s="625"/>
      <c r="J19" s="491"/>
      <c r="K19" s="545" t="str">
        <f>IF(G19=ESF!D18," ","Error")</f>
        <v xml:space="preserve"> </v>
      </c>
    </row>
    <row r="20" spans="1:12" ht="20.399999999999999">
      <c r="A20" s="499"/>
      <c r="B20" s="505"/>
      <c r="C20" s="505"/>
      <c r="D20" s="500"/>
      <c r="E20" s="500"/>
      <c r="F20" s="500"/>
      <c r="G20" s="500"/>
      <c r="H20" s="500"/>
      <c r="I20" s="625"/>
      <c r="J20" s="491"/>
      <c r="K20" s="545"/>
    </row>
    <row r="21" spans="1:12" ht="20.399999999999999">
      <c r="A21" s="643"/>
      <c r="B21" s="666" t="s">
        <v>76</v>
      </c>
      <c r="C21" s="666"/>
      <c r="D21" s="641">
        <f>SUM(D23:D31)</f>
        <v>159421494.19</v>
      </c>
      <c r="E21" s="641">
        <f>SUM(E23:E31)</f>
        <v>13824797.6</v>
      </c>
      <c r="F21" s="641">
        <f>SUM(F23:F31)</f>
        <v>249715.52</v>
      </c>
      <c r="G21" s="641">
        <f>D21+E21-F21</f>
        <v>172996576.26999998</v>
      </c>
      <c r="H21" s="641">
        <f>G21-D21</f>
        <v>13575082.079999983</v>
      </c>
      <c r="I21" s="644"/>
      <c r="J21" s="491"/>
      <c r="K21" s="545"/>
    </row>
    <row r="22" spans="1:12" ht="5.0999999999999996" customHeight="1">
      <c r="A22" s="499"/>
      <c r="B22" s="500" t="s">
        <v>139</v>
      </c>
      <c r="C22" s="505"/>
      <c r="D22" s="500"/>
      <c r="E22" s="500" t="s">
        <v>139</v>
      </c>
      <c r="F22" s="500"/>
      <c r="G22" s="500"/>
      <c r="H22" s="500"/>
      <c r="I22" s="625"/>
      <c r="J22" s="491"/>
      <c r="K22" s="545"/>
    </row>
    <row r="23" spans="1:12" ht="19.5" customHeight="1">
      <c r="A23" s="499"/>
      <c r="B23" s="727" t="s">
        <v>78</v>
      </c>
      <c r="C23" s="727"/>
      <c r="D23" s="488">
        <f>+ESF!E25</f>
        <v>0</v>
      </c>
      <c r="E23" s="488">
        <v>0</v>
      </c>
      <c r="F23" s="488">
        <v>0</v>
      </c>
      <c r="G23" s="19">
        <f>D23+E23-F23</f>
        <v>0</v>
      </c>
      <c r="H23" s="19">
        <f>G23-D23</f>
        <v>0</v>
      </c>
      <c r="I23" s="625"/>
      <c r="J23" s="491"/>
      <c r="K23" s="545" t="str">
        <f>IF(G23=ESF!D25," ","error")</f>
        <v xml:space="preserve"> </v>
      </c>
    </row>
    <row r="24" spans="1:12" ht="19.5" customHeight="1">
      <c r="A24" s="499"/>
      <c r="B24" s="727" t="s">
        <v>80</v>
      </c>
      <c r="C24" s="727"/>
      <c r="D24" s="488">
        <f>+ESF!E26</f>
        <v>0</v>
      </c>
      <c r="E24" s="488">
        <v>3160</v>
      </c>
      <c r="F24" s="488">
        <v>0</v>
      </c>
      <c r="G24" s="19">
        <f t="shared" ref="G24:G31" si="2">D24+E24-F24</f>
        <v>3160</v>
      </c>
      <c r="H24" s="19">
        <f t="shared" ref="H24:H31" si="3">G24-D24</f>
        <v>3160</v>
      </c>
      <c r="I24" s="625"/>
      <c r="J24" s="491"/>
      <c r="K24" s="545" t="str">
        <f>IF(G24=ESF!D26," ","error")</f>
        <v xml:space="preserve"> </v>
      </c>
    </row>
    <row r="25" spans="1:12" ht="19.5" customHeight="1">
      <c r="A25" s="499"/>
      <c r="B25" s="727" t="s">
        <v>82</v>
      </c>
      <c r="C25" s="727"/>
      <c r="D25" s="488">
        <v>157855188.43000001</v>
      </c>
      <c r="E25" s="488">
        <v>12541349.65</v>
      </c>
      <c r="F25" s="488">
        <v>249715.52</v>
      </c>
      <c r="G25" s="19">
        <f>D25+E25-F25</f>
        <v>170146822.56</v>
      </c>
      <c r="H25" s="19">
        <f>G25-D25</f>
        <v>12291634.129999995</v>
      </c>
      <c r="I25" s="625"/>
      <c r="J25" s="491"/>
      <c r="K25" s="545" t="str">
        <f>IF(G25=ESF!D27," ","error")</f>
        <v xml:space="preserve"> </v>
      </c>
    </row>
    <row r="26" spans="1:12" ht="19.5" customHeight="1">
      <c r="A26" s="499"/>
      <c r="B26" s="727" t="s">
        <v>140</v>
      </c>
      <c r="C26" s="727"/>
      <c r="D26" s="488">
        <v>1562337.42</v>
      </c>
      <c r="E26" s="488">
        <v>1280287.95</v>
      </c>
      <c r="F26" s="488">
        <v>0</v>
      </c>
      <c r="G26" s="19">
        <f>D26+E26-F26</f>
        <v>2842625.37</v>
      </c>
      <c r="H26" s="19">
        <f>G26-D26</f>
        <v>1280287.9500000002</v>
      </c>
      <c r="I26" s="625"/>
      <c r="J26" s="491"/>
      <c r="K26" s="545" t="str">
        <f>IF(G26=ESF!D28," ","error")</f>
        <v xml:space="preserve"> </v>
      </c>
    </row>
    <row r="27" spans="1:12" ht="19.5" customHeight="1">
      <c r="A27" s="499"/>
      <c r="B27" s="727" t="s">
        <v>86</v>
      </c>
      <c r="C27" s="727"/>
      <c r="D27" s="488">
        <v>3968.34</v>
      </c>
      <c r="E27" s="488">
        <v>0</v>
      </c>
      <c r="F27" s="488">
        <v>0</v>
      </c>
      <c r="G27" s="19">
        <f>D27+E27-F27</f>
        <v>3968.34</v>
      </c>
      <c r="H27" s="19">
        <f>G27-D27</f>
        <v>0</v>
      </c>
      <c r="I27" s="625"/>
      <c r="J27" s="491"/>
      <c r="K27" s="545" t="str">
        <f>IF(G27=ESF!D29," ","error")</f>
        <v xml:space="preserve"> </v>
      </c>
    </row>
    <row r="28" spans="1:12" ht="19.5" customHeight="1">
      <c r="A28" s="499"/>
      <c r="B28" s="727" t="s">
        <v>88</v>
      </c>
      <c r="C28" s="727"/>
      <c r="D28" s="488">
        <f>+ESF!E30</f>
        <v>0</v>
      </c>
      <c r="E28" s="488">
        <v>0</v>
      </c>
      <c r="F28" s="488">
        <v>0</v>
      </c>
      <c r="G28" s="19">
        <f>D28+E28-F28</f>
        <v>0</v>
      </c>
      <c r="H28" s="19">
        <f>G28-D28</f>
        <v>0</v>
      </c>
      <c r="I28" s="625"/>
      <c r="J28" s="491"/>
      <c r="K28" s="545" t="str">
        <f>IF(G28=ESF!D30," ","error")</f>
        <v xml:space="preserve"> </v>
      </c>
    </row>
    <row r="29" spans="1:12" ht="19.5" customHeight="1">
      <c r="A29" s="499"/>
      <c r="B29" s="727" t="s">
        <v>90</v>
      </c>
      <c r="C29" s="727"/>
      <c r="D29" s="488">
        <f>+ESF!E31</f>
        <v>0</v>
      </c>
      <c r="E29" s="488">
        <v>0</v>
      </c>
      <c r="F29" s="488">
        <v>0</v>
      </c>
      <c r="G29" s="19">
        <f t="shared" si="2"/>
        <v>0</v>
      </c>
      <c r="H29" s="19">
        <f t="shared" si="3"/>
        <v>0</v>
      </c>
      <c r="I29" s="625"/>
      <c r="J29" s="491"/>
      <c r="K29" s="545" t="str">
        <f>IF(G29=ESF!D31," ","error")</f>
        <v xml:space="preserve"> </v>
      </c>
    </row>
    <row r="30" spans="1:12" ht="19.5" customHeight="1">
      <c r="A30" s="499"/>
      <c r="B30" s="727" t="s">
        <v>91</v>
      </c>
      <c r="C30" s="727"/>
      <c r="D30" s="488">
        <f>+ESF!E32</f>
        <v>0</v>
      </c>
      <c r="E30" s="488">
        <v>0</v>
      </c>
      <c r="F30" s="488">
        <v>0</v>
      </c>
      <c r="G30" s="19">
        <f t="shared" si="2"/>
        <v>0</v>
      </c>
      <c r="H30" s="19">
        <f t="shared" si="3"/>
        <v>0</v>
      </c>
      <c r="I30" s="625"/>
      <c r="J30" s="491"/>
      <c r="K30" s="545" t="str">
        <f>IF(G30=ESF!D32," ","error")</f>
        <v xml:space="preserve"> </v>
      </c>
    </row>
    <row r="31" spans="1:12" ht="19.5" customHeight="1">
      <c r="A31" s="499"/>
      <c r="B31" s="727" t="s">
        <v>93</v>
      </c>
      <c r="C31" s="727"/>
      <c r="D31" s="488">
        <f>+ESF!E33</f>
        <v>0</v>
      </c>
      <c r="E31" s="488">
        <v>0</v>
      </c>
      <c r="F31" s="488">
        <v>0</v>
      </c>
      <c r="G31" s="19">
        <f t="shared" si="2"/>
        <v>0</v>
      </c>
      <c r="H31" s="19">
        <f t="shared" si="3"/>
        <v>0</v>
      </c>
      <c r="I31" s="625"/>
      <c r="J31" s="491"/>
      <c r="K31" s="545" t="str">
        <f>IF(G31=ESF!D33," ","error")</f>
        <v xml:space="preserve"> </v>
      </c>
    </row>
    <row r="32" spans="1:12" ht="20.399999999999999">
      <c r="A32" s="499"/>
      <c r="B32" s="505"/>
      <c r="C32" s="505"/>
      <c r="D32" s="500"/>
      <c r="E32" s="500"/>
      <c r="F32" s="500"/>
      <c r="G32" s="500"/>
      <c r="H32" s="500"/>
      <c r="I32" s="625"/>
      <c r="J32" s="491"/>
      <c r="K32" s="545"/>
    </row>
    <row r="33" spans="1:17" ht="6" customHeight="1">
      <c r="A33" s="722"/>
      <c r="B33" s="723"/>
      <c r="C33" s="723"/>
      <c r="D33" s="723"/>
      <c r="E33" s="723"/>
      <c r="F33" s="723"/>
      <c r="G33" s="723"/>
      <c r="H33" s="723"/>
      <c r="I33" s="724"/>
      <c r="J33" s="491"/>
      <c r="K33" s="491"/>
    </row>
    <row r="34" spans="1:17" ht="6" customHeight="1">
      <c r="A34" s="623"/>
      <c r="B34" s="645"/>
      <c r="C34" s="646"/>
      <c r="D34" s="647"/>
      <c r="E34" s="623"/>
      <c r="F34" s="623"/>
      <c r="G34" s="623"/>
      <c r="H34" s="623"/>
      <c r="I34" s="623"/>
      <c r="J34" s="491"/>
      <c r="K34" s="491"/>
    </row>
    <row r="35" spans="1:17" ht="15" customHeight="1">
      <c r="A35" s="495"/>
      <c r="B35" s="664" t="s">
        <v>51</v>
      </c>
      <c r="C35" s="664"/>
      <c r="D35" s="664"/>
      <c r="E35" s="664"/>
      <c r="F35" s="664"/>
      <c r="G35" s="664"/>
      <c r="H35" s="664"/>
      <c r="I35" s="664"/>
      <c r="J35" s="535"/>
      <c r="K35" s="495"/>
      <c r="L35" s="366"/>
      <c r="M35" s="366"/>
      <c r="N35" s="366"/>
      <c r="O35" s="366"/>
      <c r="P35" s="366"/>
      <c r="Q35" s="366"/>
    </row>
    <row r="36" spans="1:17" ht="9.75" customHeight="1">
      <c r="A36" s="495"/>
      <c r="B36" s="19"/>
      <c r="C36" s="17"/>
      <c r="D36" s="17"/>
      <c r="E36" s="17"/>
      <c r="F36" s="495"/>
      <c r="G36" s="521"/>
      <c r="H36" s="17"/>
      <c r="I36" s="17"/>
      <c r="J36" s="17"/>
      <c r="K36" s="495"/>
      <c r="L36" s="366"/>
      <c r="M36" s="366"/>
      <c r="N36" s="366"/>
      <c r="O36" s="366"/>
      <c r="P36" s="366"/>
      <c r="Q36" s="366"/>
    </row>
    <row r="37" spans="1:17" ht="50.1" customHeight="1">
      <c r="A37" s="366"/>
      <c r="B37" s="375"/>
      <c r="C37" s="454" t="s">
        <v>139</v>
      </c>
      <c r="D37" s="378"/>
      <c r="E37" s="725"/>
      <c r="F37" s="725"/>
      <c r="G37" s="455"/>
      <c r="H37" s="455"/>
      <c r="I37" s="378"/>
      <c r="J37" s="378"/>
      <c r="K37" s="366"/>
      <c r="L37" s="366"/>
      <c r="M37" s="366"/>
      <c r="N37" s="366"/>
      <c r="O37" s="366"/>
      <c r="P37" s="366"/>
      <c r="Q37" s="366"/>
    </row>
    <row r="38" spans="1:17" ht="14.1" customHeight="1">
      <c r="A38" s="366"/>
      <c r="C38" s="456" t="str">
        <f>+'EA '!C57:D57</f>
        <v xml:space="preserve"> </v>
      </c>
      <c r="D38" s="365"/>
      <c r="E38" s="661" t="s">
        <v>139</v>
      </c>
      <c r="F38" s="661"/>
      <c r="G38" s="455"/>
      <c r="H38" s="455"/>
      <c r="I38" s="372"/>
      <c r="J38" s="366"/>
      <c r="P38" s="366"/>
      <c r="Q38" s="366"/>
    </row>
    <row r="39" spans="1:17" ht="14.1" customHeight="1">
      <c r="A39" s="366"/>
      <c r="C39" s="457" t="str">
        <f>+'EA '!C58:D58</f>
        <v xml:space="preserve"> </v>
      </c>
      <c r="D39" s="386"/>
      <c r="E39" s="703" t="s">
        <v>139</v>
      </c>
      <c r="F39" s="703"/>
      <c r="G39" s="383"/>
      <c r="H39" s="383"/>
      <c r="I39" s="372"/>
      <c r="J39" s="366"/>
      <c r="P39" s="366"/>
      <c r="Q39" s="366"/>
    </row>
    <row r="40" spans="1:17" ht="13.5" customHeight="1">
      <c r="B40" s="366"/>
      <c r="D40" s="458"/>
      <c r="E40" s="721" t="s">
        <v>139</v>
      </c>
      <c r="F40" s="721"/>
      <c r="G40" s="366"/>
    </row>
    <row r="41" spans="1:17">
      <c r="B41" s="366"/>
      <c r="C41" s="366"/>
      <c r="D41" s="458"/>
      <c r="E41" s="366"/>
      <c r="F41" s="366"/>
      <c r="G41" s="366"/>
    </row>
  </sheetData>
  <sheetProtection formatCells="0" selectLockedCells="1"/>
  <mergeCells count="32">
    <mergeCell ref="B30:C30"/>
    <mergeCell ref="B31:C31"/>
    <mergeCell ref="B15:C15"/>
    <mergeCell ref="C4:G4"/>
    <mergeCell ref="B5:C6"/>
    <mergeCell ref="A7:I7"/>
    <mergeCell ref="A8:I8"/>
    <mergeCell ref="B9:C9"/>
    <mergeCell ref="B11:C11"/>
    <mergeCell ref="B13:C13"/>
    <mergeCell ref="B14:C14"/>
    <mergeCell ref="C1:G1"/>
    <mergeCell ref="B29:C29"/>
    <mergeCell ref="B16:C16"/>
    <mergeCell ref="B17:C17"/>
    <mergeCell ref="B18:C18"/>
    <mergeCell ref="B19:C19"/>
    <mergeCell ref="B21:C21"/>
    <mergeCell ref="B23:C23"/>
    <mergeCell ref="B24:C24"/>
    <mergeCell ref="B25:C25"/>
    <mergeCell ref="B26:C26"/>
    <mergeCell ref="B27:C27"/>
    <mergeCell ref="B28:C28"/>
    <mergeCell ref="C2:G2"/>
    <mergeCell ref="C3:G3"/>
    <mergeCell ref="E40:F40"/>
    <mergeCell ref="A33:I33"/>
    <mergeCell ref="E37:F37"/>
    <mergeCell ref="E38:F38"/>
    <mergeCell ref="E39:F39"/>
    <mergeCell ref="B35:I35"/>
  </mergeCells>
  <printOptions horizontalCentered="1" verticalCentered="1"/>
  <pageMargins left="0.39370078740157483" right="0.11811023622047245" top="0.35433070866141736" bottom="0.31496062992125984" header="0" footer="0"/>
  <pageSetup scale="83" orientation="landscape" r:id="rId1"/>
  <ignoredErrors>
    <ignoredError sqref="C38:C39 D22:D24 D16:D18 D20 A15:C15 A21:C21 A20:C20 E20:I20 A19:I19 A16:C18 A32:I33 A22:C31 F22:I22 E18:I18 I17 E29:I31 I28 G15 F24:I24 F23:I23 I27 I26 I21 I16 I15 I25 D28:D31" unlockedFormula="1"/>
    <ignoredError sqref="E10:H10 E12:H1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50"/>
  <sheetViews>
    <sheetView showGridLines="0" workbookViewId="0">
      <selection activeCell="E64" sqref="E64"/>
    </sheetView>
  </sheetViews>
  <sheetFormatPr baseColWidth="10" defaultColWidth="11.44140625" defaultRowHeight="11.4"/>
  <cols>
    <col min="1" max="1" width="3.77734375" style="459" customWidth="1"/>
    <col min="2" max="2" width="11.6640625" style="460" customWidth="1"/>
    <col min="3" max="3" width="41.44140625" style="460" customWidth="1"/>
    <col min="4" max="5" width="19.21875" style="461" customWidth="1"/>
    <col min="6" max="6" width="21.21875" style="461" customWidth="1"/>
    <col min="7" max="7" width="19.88671875" style="461" customWidth="1"/>
    <col min="8" max="8" width="19.21875" style="461" customWidth="1"/>
    <col min="9" max="9" width="2.33203125" style="459" customWidth="1"/>
    <col min="10" max="10" width="7.88671875" style="356" customWidth="1"/>
    <col min="11" max="11" width="14.21875" style="356" customWidth="1"/>
    <col min="12" max="12" width="14.6640625" style="356" bestFit="1" customWidth="1"/>
    <col min="13" max="13" width="11.44140625" style="356"/>
    <col min="14" max="14" width="14.6640625" style="356" customWidth="1"/>
    <col min="15" max="15" width="11.44140625" style="356"/>
    <col min="16" max="16" width="12.21875" style="356" bestFit="1" customWidth="1"/>
    <col min="17" max="16384" width="11.44140625" style="356"/>
  </cols>
  <sheetData>
    <row r="1" spans="1:14" ht="15.6">
      <c r="C1" s="726" t="str">
        <f>+'EA '!C1:I1</f>
        <v>Junta Municipal de Agua y Saneamiento de Guachochi</v>
      </c>
      <c r="D1" s="726"/>
      <c r="E1" s="726"/>
      <c r="F1" s="726"/>
      <c r="G1" s="726"/>
    </row>
    <row r="2" spans="1:14" ht="13.8">
      <c r="A2" s="377"/>
      <c r="B2" s="384"/>
      <c r="C2" s="728" t="s">
        <v>160</v>
      </c>
      <c r="D2" s="728"/>
      <c r="E2" s="728"/>
      <c r="F2" s="728"/>
      <c r="G2" s="728"/>
      <c r="H2" s="384"/>
      <c r="I2" s="384"/>
    </row>
    <row r="3" spans="1:14" ht="12">
      <c r="A3" s="377"/>
      <c r="B3" s="384"/>
      <c r="C3" s="672" t="s">
        <v>286</v>
      </c>
      <c r="D3" s="672"/>
      <c r="E3" s="672"/>
      <c r="F3" s="672"/>
      <c r="G3" s="672"/>
      <c r="H3" s="462"/>
      <c r="I3" s="462"/>
    </row>
    <row r="4" spans="1:14" ht="12">
      <c r="A4" s="377"/>
      <c r="B4" s="384"/>
      <c r="C4" s="740" t="s">
        <v>139</v>
      </c>
      <c r="D4" s="740"/>
      <c r="E4" s="740"/>
      <c r="F4" s="740"/>
      <c r="G4" s="740"/>
      <c r="H4" s="384"/>
      <c r="I4" s="384"/>
    </row>
    <row r="5" spans="1:14" s="366" customFormat="1" ht="48">
      <c r="A5" s="463"/>
      <c r="B5" s="707" t="s">
        <v>3</v>
      </c>
      <c r="C5" s="707"/>
      <c r="D5" s="464" t="s">
        <v>98</v>
      </c>
      <c r="E5" s="464" t="s">
        <v>161</v>
      </c>
      <c r="F5" s="464" t="s">
        <v>162</v>
      </c>
      <c r="G5" s="464" t="s">
        <v>116</v>
      </c>
      <c r="H5" s="464" t="s">
        <v>163</v>
      </c>
      <c r="I5" s="465"/>
    </row>
    <row r="6" spans="1:14" s="366" customFormat="1" ht="12">
      <c r="A6" s="466"/>
      <c r="B6" s="467"/>
      <c r="C6" s="467"/>
      <c r="D6" s="467"/>
      <c r="E6" s="467"/>
      <c r="F6" s="467"/>
      <c r="G6" s="467"/>
      <c r="H6" s="467"/>
      <c r="I6" s="468"/>
    </row>
    <row r="7" spans="1:14" ht="12" customHeight="1">
      <c r="A7" s="742" t="s">
        <v>269</v>
      </c>
      <c r="B7" s="743"/>
      <c r="C7" s="743"/>
      <c r="D7" s="469">
        <f>SUM(D8:D10)</f>
        <v>155346193.28999999</v>
      </c>
      <c r="E7" s="470"/>
      <c r="F7" s="470"/>
      <c r="G7" s="470"/>
      <c r="H7" s="469">
        <f>SUM(D7:G7)</f>
        <v>155346193.28999999</v>
      </c>
      <c r="I7" s="471"/>
    </row>
    <row r="8" spans="1:14" ht="12">
      <c r="A8" s="385"/>
      <c r="B8" s="741" t="s">
        <v>164</v>
      </c>
      <c r="C8" s="741"/>
      <c r="D8" s="472">
        <f>+ESFD!P70</f>
        <v>0</v>
      </c>
      <c r="E8" s="473"/>
      <c r="F8" s="473"/>
      <c r="G8" s="473"/>
      <c r="H8" s="474">
        <f t="shared" ref="H8:H17" si="0">SUM(D8:G8)</f>
        <v>0</v>
      </c>
      <c r="I8" s="471"/>
    </row>
    <row r="9" spans="1:14" ht="12" customHeight="1">
      <c r="A9" s="385"/>
      <c r="B9" s="741" t="s">
        <v>100</v>
      </c>
      <c r="C9" s="741"/>
      <c r="D9" s="472">
        <f>+ESFD!P71</f>
        <v>0</v>
      </c>
      <c r="E9" s="473"/>
      <c r="F9" s="473"/>
      <c r="G9" s="473"/>
      <c r="H9" s="474">
        <f t="shared" si="0"/>
        <v>0</v>
      </c>
      <c r="I9" s="471"/>
      <c r="N9" s="356" t="s">
        <v>139</v>
      </c>
    </row>
    <row r="10" spans="1:14" ht="12" customHeight="1">
      <c r="A10" s="385"/>
      <c r="B10" s="741" t="s">
        <v>165</v>
      </c>
      <c r="C10" s="741"/>
      <c r="D10" s="472">
        <f>+ESFD!P72</f>
        <v>155346193.28999999</v>
      </c>
      <c r="E10" s="475"/>
      <c r="F10" s="473"/>
      <c r="G10" s="473"/>
      <c r="H10" s="474">
        <f>SUM(D10:G10)</f>
        <v>155346193.28999999</v>
      </c>
      <c r="I10" s="471"/>
    </row>
    <row r="11" spans="1:14" ht="12">
      <c r="A11" s="387"/>
      <c r="B11" s="476"/>
      <c r="C11" s="372"/>
      <c r="D11" s="474"/>
      <c r="E11" s="474"/>
      <c r="F11" s="474"/>
      <c r="G11" s="474"/>
      <c r="H11" s="474"/>
      <c r="I11" s="471"/>
    </row>
    <row r="12" spans="1:14" ht="12" customHeight="1">
      <c r="A12" s="742" t="s">
        <v>270</v>
      </c>
      <c r="B12" s="743"/>
      <c r="C12" s="743"/>
      <c r="D12" s="470"/>
      <c r="E12" s="469">
        <f>SUM(E14:E17)</f>
        <v>-2432655</v>
      </c>
      <c r="F12" s="469">
        <f>SUM(F13:F16)</f>
        <v>779531.32</v>
      </c>
      <c r="G12" s="470"/>
      <c r="H12" s="469">
        <f t="shared" si="0"/>
        <v>-1653123.6800000002</v>
      </c>
      <c r="I12" s="471"/>
    </row>
    <row r="13" spans="1:14" ht="12" customHeight="1">
      <c r="A13" s="385"/>
      <c r="B13" s="741" t="s">
        <v>166</v>
      </c>
      <c r="C13" s="741"/>
      <c r="D13" s="473"/>
      <c r="E13" s="473" t="s">
        <v>139</v>
      </c>
      <c r="F13" s="472">
        <f>+ESFD!P75</f>
        <v>779531.32</v>
      </c>
      <c r="G13" s="473"/>
      <c r="H13" s="474">
        <f t="shared" si="0"/>
        <v>779531.32</v>
      </c>
      <c r="I13" s="471"/>
    </row>
    <row r="14" spans="1:14" ht="12" customHeight="1">
      <c r="A14" s="385"/>
      <c r="B14" s="741" t="s">
        <v>104</v>
      </c>
      <c r="C14" s="741"/>
      <c r="D14" s="473"/>
      <c r="E14" s="472">
        <f>+ESFD!P76</f>
        <v>-2432655</v>
      </c>
      <c r="F14" s="473"/>
      <c r="G14" s="473"/>
      <c r="H14" s="474">
        <f t="shared" si="0"/>
        <v>-2432655</v>
      </c>
      <c r="I14" s="471"/>
    </row>
    <row r="15" spans="1:14" ht="12">
      <c r="A15" s="385"/>
      <c r="B15" s="741" t="s">
        <v>167</v>
      </c>
      <c r="C15" s="741"/>
      <c r="D15" s="473"/>
      <c r="E15" s="472">
        <f>+ESFD!P77</f>
        <v>0</v>
      </c>
      <c r="F15" s="473"/>
      <c r="G15" s="473"/>
      <c r="H15" s="474">
        <f t="shared" si="0"/>
        <v>0</v>
      </c>
      <c r="I15" s="471"/>
    </row>
    <row r="16" spans="1:14" ht="12">
      <c r="A16" s="385"/>
      <c r="B16" s="741" t="s">
        <v>106</v>
      </c>
      <c r="C16" s="741"/>
      <c r="D16" s="473"/>
      <c r="E16" s="472">
        <f>+ESFD!P78</f>
        <v>0</v>
      </c>
      <c r="F16" s="473"/>
      <c r="G16" s="473"/>
      <c r="H16" s="474">
        <f t="shared" si="0"/>
        <v>0</v>
      </c>
      <c r="I16" s="471"/>
    </row>
    <row r="17" spans="1:12" ht="12">
      <c r="A17" s="385"/>
      <c r="B17" s="704" t="s">
        <v>107</v>
      </c>
      <c r="C17" s="704"/>
      <c r="D17" s="473"/>
      <c r="E17" s="472">
        <f>+ESFD!P79</f>
        <v>0</v>
      </c>
      <c r="F17" s="473"/>
      <c r="G17" s="473"/>
      <c r="H17" s="474">
        <f t="shared" si="0"/>
        <v>0</v>
      </c>
      <c r="I17" s="471"/>
    </row>
    <row r="18" spans="1:12" ht="12">
      <c r="A18" s="387"/>
      <c r="B18" s="476"/>
      <c r="C18" s="372"/>
      <c r="D18" s="474"/>
      <c r="E18" s="474"/>
      <c r="F18" s="474"/>
      <c r="G18" s="474"/>
      <c r="H18" s="474"/>
      <c r="I18" s="471"/>
    </row>
    <row r="19" spans="1:12" ht="24.75" customHeight="1">
      <c r="A19" s="746" t="s">
        <v>271</v>
      </c>
      <c r="B19" s="747"/>
      <c r="C19" s="747"/>
      <c r="D19" s="477"/>
      <c r="E19" s="477"/>
      <c r="F19" s="477"/>
      <c r="G19" s="469">
        <f>SUM(G20:G21)</f>
        <v>0</v>
      </c>
      <c r="H19" s="469">
        <f t="shared" ref="H19:H21" si="1">SUM(D19:G19)</f>
        <v>0</v>
      </c>
      <c r="I19" s="471"/>
    </row>
    <row r="20" spans="1:12" ht="12">
      <c r="A20" s="387"/>
      <c r="B20" s="745" t="s">
        <v>109</v>
      </c>
      <c r="C20" s="745"/>
      <c r="D20" s="477"/>
      <c r="E20" s="477"/>
      <c r="F20" s="477"/>
      <c r="G20" s="474">
        <f>+ESFD!P82</f>
        <v>0</v>
      </c>
      <c r="H20" s="474">
        <f t="shared" si="1"/>
        <v>0</v>
      </c>
      <c r="I20" s="471"/>
    </row>
    <row r="21" spans="1:12" ht="12">
      <c r="A21" s="387"/>
      <c r="B21" s="745" t="s">
        <v>110</v>
      </c>
      <c r="C21" s="745"/>
      <c r="D21" s="477"/>
      <c r="E21" s="477"/>
      <c r="F21" s="477"/>
      <c r="G21" s="474">
        <f>+ESFD!P83</f>
        <v>0</v>
      </c>
      <c r="H21" s="474">
        <f t="shared" si="1"/>
        <v>0</v>
      </c>
      <c r="I21" s="471"/>
    </row>
    <row r="22" spans="1:12" ht="12">
      <c r="A22" s="387"/>
      <c r="B22" s="476"/>
      <c r="C22" s="372"/>
      <c r="D22" s="474"/>
      <c r="E22" s="474"/>
      <c r="F22" s="474"/>
      <c r="G22" s="474"/>
      <c r="H22" s="474"/>
      <c r="I22" s="471"/>
    </row>
    <row r="23" spans="1:12" ht="18" thickBot="1">
      <c r="A23" s="742" t="s">
        <v>268</v>
      </c>
      <c r="B23" s="743"/>
      <c r="C23" s="743"/>
      <c r="D23" s="478">
        <f>+D7</f>
        <v>155346193.28999999</v>
      </c>
      <c r="E23" s="478">
        <f>+E12</f>
        <v>-2432655</v>
      </c>
      <c r="F23" s="478">
        <f>+F12</f>
        <v>779531.32</v>
      </c>
      <c r="G23" s="478">
        <f>+G19</f>
        <v>0</v>
      </c>
      <c r="H23" s="478">
        <f>SUM(D23:G23)</f>
        <v>153693069.60999998</v>
      </c>
      <c r="I23" s="471"/>
      <c r="K23" s="479" t="str">
        <f>IF(H23=ESF!J57," ","ERROR")</f>
        <v xml:space="preserve"> </v>
      </c>
      <c r="L23" s="356" t="s">
        <v>139</v>
      </c>
    </row>
    <row r="24" spans="1:12" ht="12">
      <c r="A24" s="385"/>
      <c r="B24" s="372"/>
      <c r="C24" s="368"/>
      <c r="D24" s="480"/>
      <c r="E24" s="474"/>
      <c r="F24" s="474"/>
      <c r="G24" s="474"/>
      <c r="H24" s="474"/>
      <c r="I24" s="471"/>
      <c r="L24" s="356" t="s">
        <v>139</v>
      </c>
    </row>
    <row r="25" spans="1:12" ht="12" customHeight="1">
      <c r="A25" s="742" t="s">
        <v>272</v>
      </c>
      <c r="B25" s="743"/>
      <c r="C25" s="743"/>
      <c r="D25" s="481">
        <f>SUM(D26:D28)</f>
        <v>26140962.01000002</v>
      </c>
      <c r="E25" s="470"/>
      <c r="F25" s="470"/>
      <c r="G25" s="470"/>
      <c r="H25" s="469">
        <f>SUM(D25:G25)</f>
        <v>26140962.01000002</v>
      </c>
      <c r="I25" s="471"/>
    </row>
    <row r="26" spans="1:12" ht="12">
      <c r="A26" s="385"/>
      <c r="B26" s="741" t="s">
        <v>31</v>
      </c>
      <c r="C26" s="741"/>
      <c r="D26" s="482">
        <f>+ESFD!O70-ESFD!P70</f>
        <v>0</v>
      </c>
      <c r="E26" s="473"/>
      <c r="F26" s="473"/>
      <c r="G26" s="473"/>
      <c r="H26" s="474">
        <f>SUM(D26:G26)</f>
        <v>0</v>
      </c>
      <c r="I26" s="471"/>
    </row>
    <row r="27" spans="1:12" ht="12" customHeight="1">
      <c r="A27" s="385"/>
      <c r="B27" s="741" t="s">
        <v>100</v>
      </c>
      <c r="C27" s="741"/>
      <c r="D27" s="482">
        <f>+ESFD!O71-ESFD!P71</f>
        <v>0</v>
      </c>
      <c r="E27" s="473"/>
      <c r="F27" s="473"/>
      <c r="G27" s="473"/>
      <c r="H27" s="474">
        <f>SUM(D27:G27)</f>
        <v>0</v>
      </c>
      <c r="I27" s="471"/>
    </row>
    <row r="28" spans="1:12" ht="12" customHeight="1">
      <c r="A28" s="385"/>
      <c r="B28" s="741" t="s">
        <v>165</v>
      </c>
      <c r="C28" s="741"/>
      <c r="D28" s="482">
        <f>+ESFD!O72-ESFD!P72</f>
        <v>26140962.01000002</v>
      </c>
      <c r="E28" s="475"/>
      <c r="F28" s="473"/>
      <c r="G28" s="473"/>
      <c r="H28" s="474">
        <f>SUM(D28:G28)</f>
        <v>26140962.01000002</v>
      </c>
      <c r="I28" s="471"/>
    </row>
    <row r="29" spans="1:12" ht="12.75" customHeight="1">
      <c r="A29" s="387"/>
      <c r="B29" s="476"/>
      <c r="C29" s="372"/>
      <c r="D29" s="480"/>
      <c r="E29" s="474"/>
      <c r="F29" s="474"/>
      <c r="G29" s="474"/>
      <c r="H29" s="474"/>
      <c r="I29" s="471"/>
    </row>
    <row r="30" spans="1:12" ht="12">
      <c r="A30" s="742" t="s">
        <v>273</v>
      </c>
      <c r="B30" s="743"/>
      <c r="C30" s="743"/>
      <c r="D30" s="470"/>
      <c r="E30" s="469">
        <f>SUM(E32)</f>
        <v>-1280830.8599999999</v>
      </c>
      <c r="F30" s="469">
        <f>SUM(F31:F34)</f>
        <v>283707.41000000015</v>
      </c>
      <c r="G30" s="470"/>
      <c r="H30" s="469">
        <f>SUM(D30:G30)</f>
        <v>-997123.44999999972</v>
      </c>
      <c r="I30" s="471"/>
    </row>
    <row r="31" spans="1:12" ht="12" customHeight="1">
      <c r="A31" s="385"/>
      <c r="B31" s="741" t="s">
        <v>166</v>
      </c>
      <c r="C31" s="741"/>
      <c r="D31" s="473"/>
      <c r="E31" s="473" t="s">
        <v>139</v>
      </c>
      <c r="F31" s="472">
        <f>+ESF!I46</f>
        <v>1063238.73</v>
      </c>
      <c r="G31" s="473"/>
      <c r="H31" s="474">
        <f t="shared" ref="H31:H35" si="2">SUM(D31:G31)</f>
        <v>1063238.73</v>
      </c>
      <c r="I31" s="471"/>
    </row>
    <row r="32" spans="1:12" ht="12" customHeight="1">
      <c r="A32" s="385"/>
      <c r="B32" s="741" t="s">
        <v>104</v>
      </c>
      <c r="C32" s="741"/>
      <c r="D32" s="473"/>
      <c r="E32" s="472">
        <f>+ESFD!O76-ESFD!P76</f>
        <v>-1280830.8599999999</v>
      </c>
      <c r="F32" s="472">
        <f>-'EA '!J52</f>
        <v>-779531.31999999983</v>
      </c>
      <c r="G32" s="473"/>
      <c r="H32" s="474">
        <f>SUM(D32:G32)</f>
        <v>-2060362.1799999997</v>
      </c>
      <c r="I32" s="471"/>
    </row>
    <row r="33" spans="1:11" ht="12">
      <c r="A33" s="385"/>
      <c r="B33" s="741" t="s">
        <v>167</v>
      </c>
      <c r="C33" s="741"/>
      <c r="D33" s="473"/>
      <c r="E33" s="473" t="s">
        <v>139</v>
      </c>
      <c r="F33" s="472">
        <f>+ESFD!O77-ESFD!P77</f>
        <v>0</v>
      </c>
      <c r="G33" s="473"/>
      <c r="H33" s="474">
        <f t="shared" si="2"/>
        <v>0</v>
      </c>
      <c r="I33" s="471"/>
    </row>
    <row r="34" spans="1:11" ht="12">
      <c r="A34" s="385"/>
      <c r="B34" s="741" t="s">
        <v>106</v>
      </c>
      <c r="C34" s="741"/>
      <c r="D34" s="473"/>
      <c r="E34" s="473" t="s">
        <v>139</v>
      </c>
      <c r="F34" s="472">
        <f>+ESFD!O78-ESFD!P78</f>
        <v>0</v>
      </c>
      <c r="G34" s="473"/>
      <c r="H34" s="474">
        <f t="shared" si="2"/>
        <v>0</v>
      </c>
      <c r="I34" s="471"/>
    </row>
    <row r="35" spans="1:11" ht="12">
      <c r="A35" s="385"/>
      <c r="B35" s="704" t="s">
        <v>107</v>
      </c>
      <c r="C35" s="704"/>
      <c r="D35" s="473"/>
      <c r="E35" s="473"/>
      <c r="F35" s="472">
        <f>+ESFD!O79-ESFD!P79</f>
        <v>0</v>
      </c>
      <c r="G35" s="473"/>
      <c r="H35" s="474">
        <f t="shared" si="2"/>
        <v>0</v>
      </c>
      <c r="I35" s="471"/>
    </row>
    <row r="36" spans="1:11" ht="12">
      <c r="A36" s="385"/>
      <c r="B36" s="376"/>
      <c r="C36" s="376"/>
      <c r="D36" s="482"/>
      <c r="E36" s="472"/>
      <c r="F36" s="472"/>
      <c r="G36" s="472"/>
      <c r="H36" s="474"/>
      <c r="I36" s="471"/>
    </row>
    <row r="37" spans="1:11" ht="24" customHeight="1">
      <c r="A37" s="746" t="s">
        <v>274</v>
      </c>
      <c r="B37" s="747"/>
      <c r="C37" s="747"/>
      <c r="D37" s="473"/>
      <c r="E37" s="473"/>
      <c r="F37" s="473"/>
      <c r="G37" s="469">
        <f>SUM(G38:G39)</f>
        <v>0</v>
      </c>
      <c r="H37" s="469">
        <f>SUM(D37:G37)</f>
        <v>0</v>
      </c>
      <c r="I37" s="471"/>
    </row>
    <row r="38" spans="1:11" ht="12">
      <c r="A38" s="385"/>
      <c r="B38" s="745" t="s">
        <v>109</v>
      </c>
      <c r="C38" s="745"/>
      <c r="D38" s="473"/>
      <c r="E38" s="473"/>
      <c r="F38" s="473"/>
      <c r="G38" s="472">
        <f>+ESFD!O82-ESFD!P82</f>
        <v>0</v>
      </c>
      <c r="H38" s="474">
        <f t="shared" ref="H38:H39" si="3">SUM(D38:G38)</f>
        <v>0</v>
      </c>
      <c r="I38" s="471"/>
    </row>
    <row r="39" spans="1:11" ht="12">
      <c r="A39" s="385"/>
      <c r="B39" s="745" t="s">
        <v>110</v>
      </c>
      <c r="C39" s="745"/>
      <c r="D39" s="473"/>
      <c r="E39" s="473"/>
      <c r="F39" s="473"/>
      <c r="G39" s="472">
        <f>+ESFD!O83-ESFD!P83</f>
        <v>0</v>
      </c>
      <c r="H39" s="474">
        <f t="shared" si="3"/>
        <v>0</v>
      </c>
      <c r="I39" s="471"/>
    </row>
    <row r="40" spans="1:11" ht="12">
      <c r="A40" s="387"/>
      <c r="B40" s="476"/>
      <c r="C40" s="372"/>
      <c r="D40" s="474"/>
      <c r="E40" s="474"/>
      <c r="F40" s="474"/>
      <c r="G40" s="474"/>
      <c r="H40" s="474"/>
      <c r="I40" s="471"/>
    </row>
    <row r="41" spans="1:11" ht="17.399999999999999">
      <c r="A41" s="749" t="s">
        <v>275</v>
      </c>
      <c r="B41" s="750"/>
      <c r="C41" s="750"/>
      <c r="D41" s="483">
        <f>+D23+D25</f>
        <v>181487155.30000001</v>
      </c>
      <c r="E41" s="483">
        <f>+E23+E30</f>
        <v>-3713485.86</v>
      </c>
      <c r="F41" s="483">
        <f>+F23+F30</f>
        <v>1063238.73</v>
      </c>
      <c r="G41" s="483">
        <f>+G23+G37</f>
        <v>0</v>
      </c>
      <c r="H41" s="483">
        <f>SUM(D41:G41)</f>
        <v>178836908.16999999</v>
      </c>
      <c r="I41" s="484"/>
      <c r="K41" s="479" t="str">
        <f>IF(H41=ESF!I57," ","ERROR")</f>
        <v xml:space="preserve"> </v>
      </c>
    </row>
    <row r="42" spans="1:11" ht="6.75" customHeight="1">
      <c r="D42" s="460"/>
      <c r="E42" s="460"/>
      <c r="I42" s="374"/>
    </row>
    <row r="43" spans="1:11">
      <c r="A43" s="366"/>
      <c r="B43" s="704" t="s">
        <v>51</v>
      </c>
      <c r="C43" s="704"/>
      <c r="D43" s="704"/>
      <c r="E43" s="704"/>
      <c r="F43" s="704"/>
      <c r="G43" s="704"/>
      <c r="H43" s="704"/>
      <c r="I43" s="704"/>
      <c r="J43" s="368" t="s">
        <v>139</v>
      </c>
      <c r="K43" s="356" t="s">
        <v>139</v>
      </c>
    </row>
    <row r="44" spans="1:11">
      <c r="A44" s="366"/>
      <c r="B44" s="368"/>
      <c r="C44" s="377"/>
      <c r="D44" s="378"/>
      <c r="E44" s="378"/>
      <c r="F44" s="366"/>
      <c r="G44" s="379"/>
      <c r="H44" s="377"/>
      <c r="I44" s="378"/>
      <c r="J44" s="378"/>
      <c r="K44" s="356" t="s">
        <v>139</v>
      </c>
    </row>
    <row r="45" spans="1:11">
      <c r="A45" s="366"/>
      <c r="B45" s="368"/>
      <c r="C45" s="377"/>
      <c r="D45" s="378"/>
      <c r="E45" s="378"/>
      <c r="F45" s="366"/>
      <c r="G45" s="379"/>
      <c r="H45" s="377"/>
      <c r="I45" s="378"/>
      <c r="J45" s="378"/>
      <c r="K45" s="356" t="s">
        <v>139</v>
      </c>
    </row>
    <row r="46" spans="1:11">
      <c r="A46" s="366"/>
      <c r="B46" s="368"/>
      <c r="C46" s="377"/>
      <c r="D46" s="378"/>
      <c r="E46" s="378"/>
      <c r="F46" s="366"/>
      <c r="G46" s="379"/>
      <c r="H46" s="377"/>
      <c r="I46" s="378"/>
      <c r="J46" s="378"/>
    </row>
    <row r="47" spans="1:11">
      <c r="A47" s="366"/>
      <c r="B47" s="368"/>
      <c r="C47" s="485"/>
      <c r="D47" s="486"/>
      <c r="E47" s="378"/>
      <c r="F47" s="748"/>
      <c r="G47" s="748"/>
      <c r="H47" s="399"/>
      <c r="I47" s="378"/>
      <c r="J47" s="378"/>
    </row>
    <row r="48" spans="1:11" ht="12">
      <c r="A48" s="366"/>
      <c r="B48" s="380"/>
      <c r="C48" s="456" t="str">
        <f>+'EA '!C57:D57</f>
        <v xml:space="preserve"> </v>
      </c>
      <c r="D48" s="455"/>
      <c r="E48" s="378"/>
      <c r="F48" s="661" t="s">
        <v>139</v>
      </c>
      <c r="G48" s="661"/>
      <c r="H48" s="455"/>
      <c r="I48" s="372"/>
      <c r="J48" s="378"/>
    </row>
    <row r="49" spans="1:10" ht="12" customHeight="1">
      <c r="A49" s="366"/>
      <c r="B49" s="381"/>
      <c r="C49" s="457" t="str">
        <f>+'EA '!C58:D58</f>
        <v xml:space="preserve"> </v>
      </c>
      <c r="D49" s="383"/>
      <c r="E49" s="382"/>
      <c r="F49" s="703" t="s">
        <v>139</v>
      </c>
      <c r="G49" s="703"/>
      <c r="H49" s="383"/>
      <c r="I49" s="372"/>
      <c r="J49" s="378"/>
    </row>
    <row r="50" spans="1:10">
      <c r="C50" s="487" t="s">
        <v>139</v>
      </c>
      <c r="F50" s="744" t="s">
        <v>139</v>
      </c>
      <c r="G50" s="744"/>
    </row>
  </sheetData>
  <mergeCells count="38">
    <mergeCell ref="A41:C41"/>
    <mergeCell ref="A37:C37"/>
    <mergeCell ref="B38:C38"/>
    <mergeCell ref="B39:C39"/>
    <mergeCell ref="F49:G49"/>
    <mergeCell ref="F50:G50"/>
    <mergeCell ref="B20:C20"/>
    <mergeCell ref="B21:C21"/>
    <mergeCell ref="B17:C17"/>
    <mergeCell ref="B35:C35"/>
    <mergeCell ref="A19:C19"/>
    <mergeCell ref="A23:C23"/>
    <mergeCell ref="A25:C25"/>
    <mergeCell ref="B33:C33"/>
    <mergeCell ref="B34:C34"/>
    <mergeCell ref="B43:I43"/>
    <mergeCell ref="F47:G47"/>
    <mergeCell ref="F48:G48"/>
    <mergeCell ref="B26:C26"/>
    <mergeCell ref="B27:C27"/>
    <mergeCell ref="B28:C28"/>
    <mergeCell ref="B31:C31"/>
    <mergeCell ref="B32:C32"/>
    <mergeCell ref="A30:C30"/>
    <mergeCell ref="B13:C13"/>
    <mergeCell ref="B14:C14"/>
    <mergeCell ref="B15:C15"/>
    <mergeCell ref="B16:C16"/>
    <mergeCell ref="B8:C8"/>
    <mergeCell ref="B9:C9"/>
    <mergeCell ref="B10:C10"/>
    <mergeCell ref="A7:C7"/>
    <mergeCell ref="A12:C12"/>
    <mergeCell ref="B5:C5"/>
    <mergeCell ref="C2:G2"/>
    <mergeCell ref="C3:G3"/>
    <mergeCell ref="C4:G4"/>
    <mergeCell ref="C1:G1"/>
  </mergeCells>
  <printOptions horizontalCentered="1" verticalCentered="1"/>
  <pageMargins left="0.59055118110236227" right="0.19685039370078741" top="0.55118110236220474" bottom="0.51181102362204722" header="0.11811023622047245" footer="0.11811023622047245"/>
  <pageSetup scale="58" orientation="landscape" r:id="rId1"/>
  <ignoredErrors>
    <ignoredError sqref="D8:G31 C48:C49 D33:G39 D32:E32 F32:G32" unlockedFormula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57"/>
  <sheetViews>
    <sheetView showGridLines="0" zoomScaleNormal="100" workbookViewId="0">
      <selection activeCell="G14" sqref="G14"/>
    </sheetView>
  </sheetViews>
  <sheetFormatPr baseColWidth="10" defaultColWidth="11.44140625" defaultRowHeight="11.4"/>
  <cols>
    <col min="1" max="1" width="1.33203125" style="490" customWidth="1"/>
    <col min="2" max="2" width="2.33203125" style="490" customWidth="1"/>
    <col min="3" max="3" width="1.77734375" style="490" customWidth="1"/>
    <col min="4" max="4" width="23.77734375" style="490" customWidth="1"/>
    <col min="5" max="5" width="21.33203125" style="490" customWidth="1"/>
    <col min="6" max="6" width="12.109375" style="490" customWidth="1"/>
    <col min="7" max="8" width="14.44140625" style="500" customWidth="1"/>
    <col min="9" max="9" width="2.77734375" style="490" customWidth="1"/>
    <col min="10" max="10" width="3.77734375" style="491" customWidth="1"/>
    <col min="11" max="11" width="3" style="491" customWidth="1"/>
    <col min="12" max="12" width="18.6640625" style="491" customWidth="1"/>
    <col min="13" max="13" width="17" style="491" customWidth="1"/>
    <col min="14" max="14" width="14.6640625" style="491" customWidth="1"/>
    <col min="15" max="15" width="16.21875" style="491" customWidth="1"/>
    <col min="16" max="16" width="14.44140625" style="491" customWidth="1"/>
    <col min="17" max="17" width="1.88671875" style="491" customWidth="1"/>
    <col min="18" max="18" width="14.6640625" style="491" customWidth="1"/>
    <col min="19" max="19" width="13.88671875" style="491" customWidth="1"/>
    <col min="20" max="16384" width="11.44140625" style="491"/>
  </cols>
  <sheetData>
    <row r="1" spans="1:18" ht="15.6">
      <c r="E1" s="751">
        <f>+'EA '!C1:I1</f>
        <v>0</v>
      </c>
      <c r="F1" s="751"/>
      <c r="G1" s="751"/>
      <c r="H1" s="751"/>
      <c r="I1" s="751"/>
      <c r="J1" s="751"/>
      <c r="K1" s="751"/>
      <c r="L1" s="751"/>
      <c r="M1" s="751"/>
      <c r="N1" s="751"/>
      <c r="O1" s="751"/>
    </row>
    <row r="2" spans="1:18" ht="13.8">
      <c r="B2" s="492"/>
      <c r="C2" s="492"/>
      <c r="D2" s="492"/>
      <c r="E2" s="687" t="s">
        <v>168</v>
      </c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492"/>
      <c r="Q2" s="492"/>
    </row>
    <row r="3" spans="1:18" ht="12">
      <c r="B3" s="492"/>
      <c r="C3" s="492"/>
      <c r="D3" s="492"/>
      <c r="E3" s="688" t="str">
        <f>+'EA '!C3</f>
        <v>Del 01 de enero al 30 de Septiembre de 2022 y del 01 de enero al 31 de Diciembre  de 2021</v>
      </c>
      <c r="F3" s="688"/>
      <c r="G3" s="688"/>
      <c r="H3" s="688"/>
      <c r="I3" s="688"/>
      <c r="J3" s="688"/>
      <c r="K3" s="688"/>
      <c r="L3" s="688"/>
      <c r="M3" s="688"/>
      <c r="N3" s="688"/>
      <c r="O3" s="688"/>
      <c r="P3" s="492"/>
      <c r="Q3" s="492"/>
    </row>
    <row r="4" spans="1:18" ht="12">
      <c r="B4" s="492"/>
      <c r="C4" s="492"/>
      <c r="D4" s="492"/>
      <c r="E4" s="688" t="s">
        <v>139</v>
      </c>
      <c r="F4" s="688"/>
      <c r="G4" s="688"/>
      <c r="H4" s="688"/>
      <c r="I4" s="688"/>
      <c r="J4" s="688"/>
      <c r="K4" s="688"/>
      <c r="L4" s="688"/>
      <c r="M4" s="688"/>
      <c r="N4" s="688"/>
      <c r="O4" s="688"/>
      <c r="P4" s="492"/>
      <c r="Q4" s="492"/>
    </row>
    <row r="5" spans="1:18" s="495" customFormat="1" ht="12">
      <c r="A5" s="493"/>
      <c r="B5" s="752" t="s">
        <v>3</v>
      </c>
      <c r="C5" s="752"/>
      <c r="D5" s="752"/>
      <c r="E5" s="752"/>
      <c r="F5" s="489"/>
      <c r="G5" s="489">
        <v>2021</v>
      </c>
      <c r="H5" s="489">
        <v>2021</v>
      </c>
      <c r="I5" s="583"/>
      <c r="J5" s="752" t="s">
        <v>3</v>
      </c>
      <c r="K5" s="752"/>
      <c r="L5" s="752"/>
      <c r="M5" s="752"/>
      <c r="N5" s="489"/>
      <c r="O5" s="489">
        <v>2022</v>
      </c>
      <c r="P5" s="489">
        <v>2021</v>
      </c>
      <c r="Q5" s="584"/>
      <c r="R5" s="585"/>
    </row>
    <row r="6" spans="1:18" s="495" customFormat="1" ht="12">
      <c r="A6" s="496"/>
      <c r="B6" s="490"/>
      <c r="C6" s="490"/>
      <c r="D6" s="497"/>
      <c r="E6" s="497"/>
      <c r="F6" s="497"/>
      <c r="G6" s="19"/>
      <c r="H6" s="19"/>
      <c r="I6" s="490"/>
      <c r="Q6" s="498"/>
    </row>
    <row r="7" spans="1:18" s="495" customFormat="1" ht="12">
      <c r="A7" s="499"/>
      <c r="B7" s="500"/>
      <c r="C7" s="501"/>
      <c r="D7" s="501"/>
      <c r="E7" s="501"/>
      <c r="F7" s="501"/>
      <c r="G7" s="19"/>
      <c r="H7" s="19"/>
      <c r="I7" s="500"/>
      <c r="Q7" s="498"/>
    </row>
    <row r="8" spans="1:18" ht="12">
      <c r="A8" s="499"/>
      <c r="B8" s="670" t="s">
        <v>169</v>
      </c>
      <c r="C8" s="670"/>
      <c r="D8" s="670"/>
      <c r="E8" s="670"/>
      <c r="F8" s="670"/>
      <c r="G8" s="19"/>
      <c r="H8" s="19"/>
      <c r="I8" s="500"/>
      <c r="J8" s="670" t="s">
        <v>170</v>
      </c>
      <c r="K8" s="670"/>
      <c r="L8" s="670"/>
      <c r="M8" s="670"/>
      <c r="N8" s="670"/>
      <c r="O8" s="19"/>
      <c r="P8" s="19"/>
      <c r="Q8" s="498"/>
    </row>
    <row r="9" spans="1:18" ht="12">
      <c r="A9" s="499"/>
      <c r="B9" s="500"/>
      <c r="C9" s="501"/>
      <c r="D9" s="500"/>
      <c r="E9" s="501"/>
      <c r="F9" s="501"/>
      <c r="G9" s="19"/>
      <c r="H9" s="19"/>
      <c r="I9" s="500"/>
      <c r="J9" s="500"/>
      <c r="K9" s="501"/>
      <c r="L9" s="501"/>
      <c r="M9" s="501"/>
      <c r="N9" s="501"/>
      <c r="O9" s="19"/>
      <c r="P9" s="19"/>
      <c r="Q9" s="498"/>
    </row>
    <row r="10" spans="1:18" ht="12">
      <c r="A10" s="499"/>
      <c r="B10" s="500"/>
      <c r="C10" s="670" t="s">
        <v>114</v>
      </c>
      <c r="D10" s="670"/>
      <c r="E10" s="670"/>
      <c r="F10" s="670"/>
      <c r="G10" s="501">
        <f>SUM(G11:G20)</f>
        <v>9989516.2899999991</v>
      </c>
      <c r="H10" s="501">
        <f>SUM(H11:H20)</f>
        <v>3995477.89</v>
      </c>
      <c r="I10" s="500"/>
      <c r="J10" s="500"/>
      <c r="K10" s="670" t="s">
        <v>114</v>
      </c>
      <c r="L10" s="670"/>
      <c r="M10" s="670"/>
      <c r="N10" s="670"/>
      <c r="O10" s="501">
        <f>SUM(O11:O13)</f>
        <v>0</v>
      </c>
      <c r="P10" s="501">
        <f>SUM(P11:P13)</f>
        <v>0</v>
      </c>
      <c r="Q10" s="498"/>
    </row>
    <row r="11" spans="1:18" ht="12">
      <c r="A11" s="499"/>
      <c r="B11" s="500"/>
      <c r="C11" s="501"/>
      <c r="D11" s="664" t="s">
        <v>8</v>
      </c>
      <c r="E11" s="664"/>
      <c r="F11" s="664"/>
      <c r="G11" s="488">
        <f>+'EA '!D9</f>
        <v>0</v>
      </c>
      <c r="H11" s="488">
        <f>+'EA '!E9</f>
        <v>0</v>
      </c>
      <c r="I11" s="500"/>
      <c r="J11" s="500"/>
      <c r="K11" s="495"/>
      <c r="L11" s="668" t="s">
        <v>82</v>
      </c>
      <c r="M11" s="668"/>
      <c r="N11" s="668"/>
      <c r="O11" s="488"/>
      <c r="P11" s="488"/>
      <c r="Q11" s="498"/>
    </row>
    <row r="12" spans="1:18" ht="12">
      <c r="A12" s="499"/>
      <c r="B12" s="500"/>
      <c r="C12" s="501"/>
      <c r="D12" s="664" t="s">
        <v>171</v>
      </c>
      <c r="E12" s="664"/>
      <c r="F12" s="664"/>
      <c r="G12" s="488">
        <f>+'EA '!D10</f>
        <v>0</v>
      </c>
      <c r="H12" s="488">
        <f>+'EA '!E10</f>
        <v>0</v>
      </c>
      <c r="I12" s="500"/>
      <c r="J12" s="500"/>
      <c r="K12" s="495"/>
      <c r="L12" s="668" t="s">
        <v>84</v>
      </c>
      <c r="M12" s="668"/>
      <c r="N12" s="668"/>
      <c r="O12" s="502"/>
      <c r="P12" s="488"/>
      <c r="Q12" s="498"/>
    </row>
    <row r="13" spans="1:18">
      <c r="A13" s="499"/>
      <c r="B13" s="500"/>
      <c r="C13" s="503"/>
      <c r="D13" s="664" t="s">
        <v>172</v>
      </c>
      <c r="E13" s="664"/>
      <c r="F13" s="664"/>
      <c r="G13" s="488">
        <f>+'EA '!D11</f>
        <v>0</v>
      </c>
      <c r="H13" s="488">
        <f>+'EA '!E11</f>
        <v>0</v>
      </c>
      <c r="I13" s="500"/>
      <c r="J13" s="500"/>
      <c r="K13" s="19"/>
      <c r="L13" s="668" t="s">
        <v>173</v>
      </c>
      <c r="M13" s="668"/>
      <c r="N13" s="668"/>
      <c r="O13" s="488"/>
      <c r="P13" s="488"/>
      <c r="Q13" s="498"/>
    </row>
    <row r="14" spans="1:18" ht="15" customHeight="1">
      <c r="A14" s="499"/>
      <c r="B14" s="500"/>
      <c r="C14" s="503"/>
      <c r="D14" s="664" t="s">
        <v>14</v>
      </c>
      <c r="E14" s="664"/>
      <c r="F14" s="664"/>
      <c r="G14" s="488">
        <f>+'EA '!D12</f>
        <v>9800688.2899999991</v>
      </c>
      <c r="H14" s="488">
        <f>+'EA '!E12</f>
        <v>3995477.89</v>
      </c>
      <c r="I14" s="500"/>
      <c r="J14" s="500"/>
      <c r="K14" s="19"/>
      <c r="L14" s="495"/>
      <c r="M14" s="495"/>
      <c r="N14" s="495"/>
      <c r="O14" s="495"/>
      <c r="P14" s="495"/>
      <c r="Q14" s="498"/>
    </row>
    <row r="15" spans="1:18" ht="15" customHeight="1">
      <c r="A15" s="499"/>
      <c r="B15" s="500"/>
      <c r="C15" s="503"/>
      <c r="D15" s="664" t="s">
        <v>262</v>
      </c>
      <c r="E15" s="664"/>
      <c r="F15" s="664"/>
      <c r="G15" s="488">
        <f>+'EA '!D13+'EA '!D27</f>
        <v>0</v>
      </c>
      <c r="H15" s="488">
        <f>+'EA '!E13+'EA '!E27</f>
        <v>0</v>
      </c>
      <c r="I15" s="500"/>
      <c r="J15" s="500"/>
      <c r="K15" s="504" t="s">
        <v>115</v>
      </c>
      <c r="L15" s="504"/>
      <c r="M15" s="504"/>
      <c r="N15" s="504"/>
      <c r="O15" s="501">
        <f>SUM(O16:O18)</f>
        <v>-111251.40000000001</v>
      </c>
      <c r="P15" s="501">
        <f>SUM(P16:P18)</f>
        <v>0</v>
      </c>
      <c r="Q15" s="498"/>
    </row>
    <row r="16" spans="1:18" ht="15" customHeight="1">
      <c r="A16" s="499"/>
      <c r="B16" s="500"/>
      <c r="C16" s="503"/>
      <c r="D16" s="664" t="s">
        <v>263</v>
      </c>
      <c r="E16" s="664"/>
      <c r="F16" s="664"/>
      <c r="G16" s="488">
        <f>+'EA '!D14</f>
        <v>0</v>
      </c>
      <c r="H16" s="488">
        <f>+'EA '!E14</f>
        <v>0</v>
      </c>
      <c r="I16" s="500"/>
      <c r="J16" s="500"/>
      <c r="K16" s="19"/>
      <c r="L16" s="503" t="s">
        <v>82</v>
      </c>
      <c r="M16" s="503"/>
      <c r="N16" s="503"/>
      <c r="O16" s="502"/>
      <c r="P16" s="502"/>
      <c r="Q16" s="498"/>
    </row>
    <row r="17" spans="1:20" ht="15" customHeight="1">
      <c r="A17" s="499"/>
      <c r="B17" s="500"/>
      <c r="C17" s="503"/>
      <c r="D17" s="664" t="s">
        <v>257</v>
      </c>
      <c r="E17" s="664"/>
      <c r="F17" s="664"/>
      <c r="G17" s="488">
        <f>+'EA '!D15</f>
        <v>0</v>
      </c>
      <c r="H17" s="488">
        <f>+'EA '!E15</f>
        <v>0</v>
      </c>
      <c r="I17" s="500"/>
      <c r="J17" s="500"/>
      <c r="K17" s="19"/>
      <c r="L17" s="668" t="s">
        <v>84</v>
      </c>
      <c r="M17" s="668"/>
      <c r="N17" s="668"/>
      <c r="O17" s="502"/>
      <c r="P17" s="488"/>
      <c r="Q17" s="498"/>
    </row>
    <row r="18" spans="1:20" ht="30" customHeight="1">
      <c r="A18" s="499"/>
      <c r="B18" s="500"/>
      <c r="C18" s="503"/>
      <c r="D18" s="664" t="s">
        <v>264</v>
      </c>
      <c r="E18" s="664"/>
      <c r="F18" s="664"/>
      <c r="G18" s="488">
        <f>+'EA '!D21</f>
        <v>188828</v>
      </c>
      <c r="H18" s="488">
        <f>+'EA '!E21</f>
        <v>0</v>
      </c>
      <c r="I18" s="500"/>
      <c r="J18" s="500"/>
      <c r="K18" s="495"/>
      <c r="L18" s="668" t="s">
        <v>174</v>
      </c>
      <c r="M18" s="668"/>
      <c r="N18" s="668"/>
      <c r="O18" s="502">
        <f>(+ESF!D29-ESF!E29)+(ESF!D25-ESF!E25)</f>
        <v>-111251.40000000001</v>
      </c>
      <c r="P18" s="488">
        <v>0</v>
      </c>
      <c r="Q18" s="498"/>
    </row>
    <row r="19" spans="1:20" ht="28.8" customHeight="1">
      <c r="A19" s="499"/>
      <c r="B19" s="500"/>
      <c r="C19" s="503"/>
      <c r="D19" s="664" t="s">
        <v>265</v>
      </c>
      <c r="E19" s="664"/>
      <c r="F19" s="664"/>
      <c r="G19" s="488">
        <f>+'EA '!D23</f>
        <v>0</v>
      </c>
      <c r="H19" s="488">
        <f>+'EA '!E23</f>
        <v>0</v>
      </c>
      <c r="I19" s="500"/>
      <c r="J19" s="500"/>
      <c r="K19" s="670" t="s">
        <v>175</v>
      </c>
      <c r="L19" s="670"/>
      <c r="M19" s="670"/>
      <c r="N19" s="670"/>
      <c r="O19" s="501">
        <f>O10-O15</f>
        <v>111251.40000000001</v>
      </c>
      <c r="P19" s="501">
        <f>P10-P15</f>
        <v>0</v>
      </c>
      <c r="Q19" s="498"/>
    </row>
    <row r="20" spans="1:20" ht="15" customHeight="1">
      <c r="A20" s="499"/>
      <c r="B20" s="500" t="s">
        <v>139</v>
      </c>
      <c r="C20" s="503"/>
      <c r="D20" s="664" t="s">
        <v>176</v>
      </c>
      <c r="E20" s="664"/>
      <c r="F20" s="505"/>
      <c r="G20" s="488"/>
      <c r="H20" s="488">
        <v>0</v>
      </c>
      <c r="I20" s="500"/>
      <c r="J20" s="495"/>
      <c r="K20" s="495"/>
      <c r="L20" s="495"/>
      <c r="M20" s="495"/>
      <c r="N20" s="495"/>
      <c r="O20" s="495"/>
      <c r="P20" s="495"/>
      <c r="Q20" s="498"/>
      <c r="R20" s="488"/>
      <c r="S20" s="488"/>
    </row>
    <row r="21" spans="1:20" ht="15" customHeight="1">
      <c r="A21" s="499"/>
      <c r="B21" s="500"/>
      <c r="C21" s="501"/>
      <c r="D21" s="500"/>
      <c r="E21" s="501"/>
      <c r="F21" s="501"/>
      <c r="G21" s="19"/>
      <c r="H21" s="19"/>
      <c r="I21" s="500"/>
      <c r="J21" s="670" t="s">
        <v>177</v>
      </c>
      <c r="K21" s="670"/>
      <c r="L21" s="670"/>
      <c r="M21" s="670"/>
      <c r="N21" s="670"/>
      <c r="O21" s="495"/>
      <c r="P21" s="495"/>
      <c r="Q21" s="498"/>
      <c r="R21" s="488" t="s">
        <v>139</v>
      </c>
      <c r="S21" s="488"/>
    </row>
    <row r="22" spans="1:20" ht="15" customHeight="1">
      <c r="A22" s="499"/>
      <c r="B22" s="500"/>
      <c r="C22" s="670" t="s">
        <v>115</v>
      </c>
      <c r="D22" s="670"/>
      <c r="E22" s="670"/>
      <c r="F22" s="670"/>
      <c r="G22" s="501">
        <f>SUM(G23:G38)</f>
        <v>7233871.1299999999</v>
      </c>
      <c r="H22" s="501">
        <f>SUM(H23:H38)</f>
        <v>2853934.6100000003</v>
      </c>
      <c r="I22" s="500"/>
      <c r="J22" s="500"/>
      <c r="K22" s="501"/>
      <c r="L22" s="500"/>
      <c r="M22" s="505"/>
      <c r="N22" s="505"/>
      <c r="O22" s="19"/>
      <c r="P22" s="19"/>
      <c r="Q22" s="498"/>
      <c r="R22" s="488" t="s">
        <v>139</v>
      </c>
      <c r="S22" s="488"/>
    </row>
    <row r="23" spans="1:20" ht="15" customHeight="1">
      <c r="A23" s="499"/>
      <c r="B23" s="500"/>
      <c r="C23" s="504"/>
      <c r="D23" s="664" t="s">
        <v>178</v>
      </c>
      <c r="E23" s="664"/>
      <c r="F23" s="664"/>
      <c r="G23" s="488">
        <f>+'EA '!I9</f>
        <v>3462654.75</v>
      </c>
      <c r="H23" s="488">
        <f>+'EA '!J9</f>
        <v>1337814.3799999999</v>
      </c>
      <c r="I23" s="500"/>
      <c r="J23" s="500"/>
      <c r="K23" s="504" t="s">
        <v>114</v>
      </c>
      <c r="L23" s="504"/>
      <c r="M23" s="504"/>
      <c r="N23" s="504"/>
      <c r="O23" s="501">
        <f>O24+O27</f>
        <v>144748.43</v>
      </c>
      <c r="P23" s="501">
        <f>P24+P27</f>
        <v>0</v>
      </c>
      <c r="Q23" s="498"/>
      <c r="R23" s="488" t="s">
        <v>139</v>
      </c>
      <c r="S23" s="488"/>
    </row>
    <row r="24" spans="1:20" ht="15" customHeight="1">
      <c r="A24" s="499"/>
      <c r="B24" s="500"/>
      <c r="C24" s="504"/>
      <c r="D24" s="664" t="s">
        <v>11</v>
      </c>
      <c r="E24" s="664"/>
      <c r="F24" s="664"/>
      <c r="G24" s="488">
        <f>+'EA '!I10</f>
        <v>1164214.6399999999</v>
      </c>
      <c r="H24" s="488">
        <f>+'EA '!J10</f>
        <v>351488.08</v>
      </c>
      <c r="I24" s="500"/>
      <c r="J24" s="495"/>
      <c r="K24" s="495"/>
      <c r="L24" s="503" t="s">
        <v>179</v>
      </c>
      <c r="M24" s="503"/>
      <c r="N24" s="503"/>
      <c r="O24" s="488">
        <f>SUM(O25:O26)</f>
        <v>35567.85</v>
      </c>
      <c r="P24" s="488">
        <f>SUM(P25:P26)</f>
        <v>0</v>
      </c>
      <c r="Q24" s="498"/>
      <c r="R24" s="488"/>
      <c r="S24" s="488"/>
    </row>
    <row r="25" spans="1:20" ht="15" customHeight="1">
      <c r="A25" s="499"/>
      <c r="B25" s="500"/>
      <c r="C25" s="504"/>
      <c r="D25" s="664" t="s">
        <v>13</v>
      </c>
      <c r="E25" s="664"/>
      <c r="F25" s="664"/>
      <c r="G25" s="488">
        <f>+'EA '!I11</f>
        <v>2606211.0299999998</v>
      </c>
      <c r="H25" s="488">
        <f>+'EA '!J11</f>
        <v>1163980.45</v>
      </c>
      <c r="I25" s="500"/>
      <c r="J25" s="500"/>
      <c r="K25" s="504"/>
      <c r="L25" s="503" t="s">
        <v>180</v>
      </c>
      <c r="M25" s="503"/>
      <c r="N25" s="503"/>
      <c r="O25" s="502">
        <f>(-ESF!J13+ESF!I13)+(-ESF!J14+ESF!I14)+(-ESF!J27+ESF!I27)</f>
        <v>35567.85</v>
      </c>
      <c r="P25" s="488">
        <v>0</v>
      </c>
      <c r="Q25" s="498"/>
    </row>
    <row r="26" spans="1:20" ht="15" customHeight="1">
      <c r="A26" s="499"/>
      <c r="B26" s="500"/>
      <c r="C26" s="504"/>
      <c r="D26" s="664" t="s">
        <v>16</v>
      </c>
      <c r="E26" s="664"/>
      <c r="F26" s="664"/>
      <c r="G26" s="488">
        <f>+'EA '!I14</f>
        <v>0</v>
      </c>
      <c r="H26" s="488">
        <f>+'EA '!J14</f>
        <v>651.70000000000005</v>
      </c>
      <c r="I26" s="500"/>
      <c r="J26" s="500"/>
      <c r="K26" s="504"/>
      <c r="L26" s="503" t="s">
        <v>181</v>
      </c>
      <c r="M26" s="503"/>
      <c r="N26" s="503"/>
      <c r="O26" s="488">
        <v>0</v>
      </c>
      <c r="P26" s="488">
        <v>0</v>
      </c>
      <c r="Q26" s="498"/>
      <c r="R26" s="506"/>
      <c r="S26" s="507"/>
    </row>
    <row r="27" spans="1:20" ht="15" customHeight="1">
      <c r="A27" s="499"/>
      <c r="B27" s="500"/>
      <c r="C27" s="504"/>
      <c r="D27" s="664" t="s">
        <v>183</v>
      </c>
      <c r="E27" s="664"/>
      <c r="F27" s="664"/>
      <c r="G27" s="488">
        <f>+'EA '!I15</f>
        <v>0</v>
      </c>
      <c r="H27" s="488">
        <f>+'EA '!J15</f>
        <v>0</v>
      </c>
      <c r="I27" s="500"/>
      <c r="J27" s="500"/>
      <c r="K27" s="504"/>
      <c r="L27" s="668" t="s">
        <v>182</v>
      </c>
      <c r="M27" s="668"/>
      <c r="N27" s="668"/>
      <c r="O27" s="488">
        <f>+'EA '!D32</f>
        <v>109180.58</v>
      </c>
      <c r="P27" s="488">
        <v>0</v>
      </c>
      <c r="Q27" s="498"/>
      <c r="R27" s="488"/>
      <c r="S27" s="488"/>
      <c r="T27" s="488"/>
    </row>
    <row r="28" spans="1:20" ht="13.8" customHeight="1">
      <c r="A28" s="499"/>
      <c r="B28" s="500"/>
      <c r="C28" s="504"/>
      <c r="D28" s="664" t="s">
        <v>184</v>
      </c>
      <c r="E28" s="664"/>
      <c r="F28" s="664"/>
      <c r="G28" s="488">
        <f>+'EA '!I16</f>
        <v>0</v>
      </c>
      <c r="H28" s="488">
        <f>+'EA '!J16</f>
        <v>0</v>
      </c>
      <c r="I28" s="500"/>
      <c r="J28" s="500"/>
      <c r="K28" s="19"/>
      <c r="L28" s="495"/>
      <c r="M28" s="495"/>
      <c r="N28" s="495"/>
      <c r="O28" s="495"/>
      <c r="P28" s="495"/>
      <c r="Q28" s="498"/>
      <c r="R28" s="488"/>
      <c r="S28" s="488"/>
      <c r="T28" s="488"/>
    </row>
    <row r="29" spans="1:20" ht="15" customHeight="1">
      <c r="A29" s="499"/>
      <c r="B29" s="500"/>
      <c r="C29" s="504"/>
      <c r="D29" s="664" t="s">
        <v>19</v>
      </c>
      <c r="E29" s="664"/>
      <c r="F29" s="664"/>
      <c r="G29" s="488">
        <f>+'EA '!I17</f>
        <v>790.71</v>
      </c>
      <c r="H29" s="488">
        <f>+'EA '!J17</f>
        <v>0</v>
      </c>
      <c r="I29" s="500"/>
      <c r="J29" s="500"/>
      <c r="K29" s="504" t="s">
        <v>115</v>
      </c>
      <c r="L29" s="504"/>
      <c r="M29" s="504"/>
      <c r="N29" s="504"/>
      <c r="O29" s="501">
        <f>O30+O33</f>
        <v>265342.58</v>
      </c>
      <c r="P29" s="501">
        <f>P30+P33</f>
        <v>-208246.04</v>
      </c>
      <c r="Q29" s="498"/>
      <c r="R29" s="488"/>
      <c r="S29" s="488"/>
      <c r="T29" s="488"/>
    </row>
    <row r="30" spans="1:20" ht="15" customHeight="1">
      <c r="A30" s="499"/>
      <c r="B30" s="500"/>
      <c r="C30" s="504"/>
      <c r="D30" s="664" t="s">
        <v>20</v>
      </c>
      <c r="E30" s="664"/>
      <c r="F30" s="664"/>
      <c r="G30" s="488">
        <f>+'EA '!I18</f>
        <v>0</v>
      </c>
      <c r="H30" s="488">
        <f>+'EA '!J18</f>
        <v>0</v>
      </c>
      <c r="I30" s="500"/>
      <c r="J30" s="500"/>
      <c r="K30" s="495"/>
      <c r="L30" s="503" t="s">
        <v>185</v>
      </c>
      <c r="M30" s="503"/>
      <c r="N30" s="503"/>
      <c r="O30" s="488">
        <f>SUM(O31:O32)</f>
        <v>0</v>
      </c>
      <c r="P30" s="488">
        <f>SUM(P31:P32)</f>
        <v>0</v>
      </c>
      <c r="Q30" s="498"/>
      <c r="R30" s="488"/>
      <c r="S30" s="488"/>
      <c r="T30" s="488"/>
    </row>
    <row r="31" spans="1:20" ht="15" customHeight="1">
      <c r="A31" s="499"/>
      <c r="B31" s="500"/>
      <c r="C31" s="504"/>
      <c r="D31" s="664" t="s">
        <v>21</v>
      </c>
      <c r="E31" s="664"/>
      <c r="F31" s="664"/>
      <c r="G31" s="488">
        <f>+'EA '!I19</f>
        <v>0</v>
      </c>
      <c r="H31" s="488">
        <f>+'EA '!J19</f>
        <v>0</v>
      </c>
      <c r="I31" s="500"/>
      <c r="J31" s="500"/>
      <c r="K31" s="504"/>
      <c r="L31" s="503" t="s">
        <v>180</v>
      </c>
      <c r="M31" s="503"/>
      <c r="N31" s="503"/>
      <c r="O31" s="502">
        <v>0</v>
      </c>
      <c r="P31" s="488">
        <v>0</v>
      </c>
      <c r="Q31" s="498"/>
      <c r="R31" s="488"/>
      <c r="S31" s="488"/>
      <c r="T31" s="488"/>
    </row>
    <row r="32" spans="1:20" ht="15" customHeight="1">
      <c r="A32" s="499"/>
      <c r="B32" s="500" t="s">
        <v>139</v>
      </c>
      <c r="C32" s="504"/>
      <c r="D32" s="664" t="s">
        <v>23</v>
      </c>
      <c r="E32" s="664"/>
      <c r="F32" s="664"/>
      <c r="G32" s="488">
        <f>+'EA '!I21</f>
        <v>0</v>
      </c>
      <c r="H32" s="488">
        <f>+'EA '!J21</f>
        <v>0</v>
      </c>
      <c r="I32" s="500"/>
      <c r="J32" s="495"/>
      <c r="K32" s="504"/>
      <c r="L32" s="503" t="s">
        <v>181</v>
      </c>
      <c r="M32" s="503"/>
      <c r="N32" s="503"/>
      <c r="O32" s="488">
        <v>0</v>
      </c>
      <c r="P32" s="488">
        <v>0</v>
      </c>
      <c r="Q32" s="498"/>
      <c r="R32" s="488"/>
      <c r="S32" s="488"/>
      <c r="T32" s="488"/>
    </row>
    <row r="33" spans="1:20" ht="15" customHeight="1">
      <c r="A33" s="499"/>
      <c r="B33" s="500"/>
      <c r="C33" s="504"/>
      <c r="D33" s="664" t="s">
        <v>24</v>
      </c>
      <c r="E33" s="664"/>
      <c r="F33" s="664"/>
      <c r="G33" s="488">
        <f>+'EA '!I22</f>
        <v>0</v>
      </c>
      <c r="H33" s="488">
        <f>+'EA '!J22</f>
        <v>0</v>
      </c>
      <c r="I33" s="500"/>
      <c r="J33" s="500"/>
      <c r="K33" s="504"/>
      <c r="L33" s="668" t="s">
        <v>186</v>
      </c>
      <c r="M33" s="668"/>
      <c r="N33" s="668"/>
      <c r="O33" s="502">
        <v>265342.58</v>
      </c>
      <c r="P33" s="488">
        <v>-208246.04</v>
      </c>
      <c r="Q33" s="498"/>
      <c r="R33" s="502"/>
      <c r="S33" s="488"/>
      <c r="T33" s="508"/>
    </row>
    <row r="34" spans="1:20" ht="15" customHeight="1">
      <c r="A34" s="499"/>
      <c r="B34" s="500"/>
      <c r="C34" s="504"/>
      <c r="D34" s="664" t="s">
        <v>25</v>
      </c>
      <c r="E34" s="664"/>
      <c r="F34" s="664"/>
      <c r="G34" s="488">
        <f>+'EA '!I23</f>
        <v>0</v>
      </c>
      <c r="H34" s="488">
        <f>+'EA '!J23</f>
        <v>0</v>
      </c>
      <c r="I34" s="500"/>
      <c r="J34" s="500"/>
      <c r="K34" s="19"/>
      <c r="L34" s="495"/>
      <c r="M34" s="495"/>
      <c r="N34" s="495"/>
      <c r="O34" s="495" t="s">
        <v>139</v>
      </c>
      <c r="P34" s="495"/>
      <c r="Q34" s="498"/>
      <c r="R34" s="488"/>
      <c r="S34" s="488"/>
      <c r="T34" s="488"/>
    </row>
    <row r="35" spans="1:20" ht="15" customHeight="1">
      <c r="A35" s="499"/>
      <c r="B35" s="500"/>
      <c r="C35" s="504"/>
      <c r="D35" s="664" t="s">
        <v>188</v>
      </c>
      <c r="E35" s="664"/>
      <c r="F35" s="664"/>
      <c r="G35" s="488">
        <f>+'EA '!I26</f>
        <v>0</v>
      </c>
      <c r="H35" s="488">
        <f>+'EA '!J26</f>
        <v>0</v>
      </c>
      <c r="I35" s="500"/>
      <c r="J35" s="500"/>
      <c r="K35" s="670" t="s">
        <v>187</v>
      </c>
      <c r="L35" s="670"/>
      <c r="M35" s="670"/>
      <c r="N35" s="670"/>
      <c r="O35" s="501">
        <f>O23-O29</f>
        <v>-120594.15000000002</v>
      </c>
      <c r="P35" s="501">
        <f>P23-P29</f>
        <v>208246.04</v>
      </c>
      <c r="Q35" s="498"/>
      <c r="R35" s="488"/>
      <c r="S35" s="488"/>
      <c r="T35" s="488"/>
    </row>
    <row r="36" spans="1:20" ht="15" customHeight="1">
      <c r="A36" s="499"/>
      <c r="B36" s="500"/>
      <c r="C36" s="504"/>
      <c r="D36" s="664" t="s">
        <v>164</v>
      </c>
      <c r="E36" s="664"/>
      <c r="F36" s="664"/>
      <c r="G36" s="488">
        <f>+'EA '!I27</f>
        <v>0</v>
      </c>
      <c r="H36" s="488">
        <f>+'EA '!J27</f>
        <v>0</v>
      </c>
      <c r="I36" s="500"/>
      <c r="J36" s="500"/>
      <c r="K36" s="495"/>
      <c r="L36" s="495"/>
      <c r="M36" s="495"/>
      <c r="N36" s="495"/>
      <c r="O36" s="495"/>
      <c r="P36" s="495"/>
      <c r="Q36" s="498"/>
      <c r="R36" s="488" t="s">
        <v>139</v>
      </c>
      <c r="S36" s="488"/>
      <c r="T36" s="488"/>
    </row>
    <row r="37" spans="1:20" ht="15" customHeight="1">
      <c r="A37" s="499"/>
      <c r="B37" s="500"/>
      <c r="C37" s="504"/>
      <c r="D37" s="664" t="s">
        <v>33</v>
      </c>
      <c r="E37" s="664"/>
      <c r="F37" s="664"/>
      <c r="G37" s="488">
        <f>+'EA '!I28</f>
        <v>0</v>
      </c>
      <c r="H37" s="488">
        <f>+'EA '!J28</f>
        <v>0</v>
      </c>
      <c r="I37" s="500"/>
      <c r="J37" s="666" t="s">
        <v>189</v>
      </c>
      <c r="K37" s="666"/>
      <c r="L37" s="666"/>
      <c r="M37" s="666"/>
      <c r="N37" s="666"/>
      <c r="O37" s="509">
        <f>G40+O19+O35</f>
        <v>2746302.4099999992</v>
      </c>
      <c r="P37" s="509">
        <f>H40+P19+P35</f>
        <v>1349789.3199999998</v>
      </c>
      <c r="Q37" s="498"/>
      <c r="S37" s="488"/>
    </row>
    <row r="38" spans="1:20" ht="15" customHeight="1">
      <c r="A38" s="499"/>
      <c r="B38" s="500"/>
      <c r="C38" s="19"/>
      <c r="D38" s="664" t="s">
        <v>190</v>
      </c>
      <c r="E38" s="664"/>
      <c r="F38" s="664"/>
      <c r="G38" s="488"/>
      <c r="H38" s="488">
        <f>+'EA '!J31+'EA '!J32</f>
        <v>0</v>
      </c>
      <c r="I38" s="500"/>
      <c r="J38" s="495"/>
      <c r="K38" s="495"/>
      <c r="L38" s="495"/>
      <c r="M38" s="495"/>
      <c r="N38" s="495"/>
      <c r="O38" s="495"/>
      <c r="P38" s="495"/>
      <c r="Q38" s="498"/>
    </row>
    <row r="39" spans="1:20" ht="15" customHeight="1">
      <c r="A39" s="499"/>
      <c r="B39" s="500"/>
      <c r="C39" s="504"/>
      <c r="D39" s="510"/>
      <c r="E39" s="510"/>
      <c r="F39" s="510"/>
      <c r="G39" s="488"/>
      <c r="H39" s="488"/>
      <c r="I39" s="500"/>
      <c r="J39" s="666" t="s">
        <v>266</v>
      </c>
      <c r="K39" s="666"/>
      <c r="L39" s="666"/>
      <c r="M39" s="666"/>
      <c r="N39" s="666"/>
      <c r="O39" s="509">
        <f>+P40</f>
        <v>1349789.3199999998</v>
      </c>
      <c r="P39" s="511"/>
      <c r="Q39" s="498"/>
      <c r="S39" s="488"/>
    </row>
    <row r="40" spans="1:20" ht="15" customHeight="1">
      <c r="A40" s="499"/>
      <c r="B40" s="512"/>
      <c r="C40" s="670" t="s">
        <v>191</v>
      </c>
      <c r="D40" s="670"/>
      <c r="E40" s="670"/>
      <c r="F40" s="670"/>
      <c r="G40" s="509">
        <f>G10-G22</f>
        <v>2755645.1599999992</v>
      </c>
      <c r="H40" s="509">
        <f>H10-H22</f>
        <v>1141543.2799999998</v>
      </c>
      <c r="I40" s="512"/>
      <c r="J40" s="666" t="s">
        <v>267</v>
      </c>
      <c r="K40" s="666"/>
      <c r="L40" s="666"/>
      <c r="M40" s="666"/>
      <c r="N40" s="666"/>
      <c r="O40" s="509">
        <f>+O39+O37</f>
        <v>4096091.7299999991</v>
      </c>
      <c r="P40" s="509">
        <f>+P37+P39</f>
        <v>1349789.3199999998</v>
      </c>
      <c r="Q40" s="513"/>
    </row>
    <row r="41" spans="1:20" ht="12">
      <c r="A41" s="514"/>
      <c r="B41" s="515"/>
      <c r="C41" s="516"/>
      <c r="D41" s="516"/>
      <c r="E41" s="516"/>
      <c r="F41" s="516"/>
      <c r="G41" s="517"/>
      <c r="H41" s="517"/>
      <c r="I41" s="515"/>
      <c r="J41" s="518"/>
      <c r="K41" s="518"/>
      <c r="L41" s="518"/>
      <c r="M41" s="518"/>
      <c r="N41" s="518"/>
      <c r="O41" s="518"/>
      <c r="P41" s="518"/>
      <c r="Q41" s="519"/>
    </row>
    <row r="42" spans="1:20" s="520" customFormat="1" ht="4.5" customHeight="1">
      <c r="A42" s="500"/>
      <c r="B42" s="490"/>
      <c r="C42" s="490"/>
      <c r="D42" s="490"/>
      <c r="E42" s="490"/>
      <c r="F42" s="490"/>
      <c r="G42" s="500"/>
      <c r="H42" s="500"/>
      <c r="I42" s="500"/>
      <c r="J42" s="500"/>
      <c r="K42" s="19"/>
      <c r="L42" s="19"/>
      <c r="M42" s="19"/>
      <c r="N42" s="19"/>
      <c r="O42" s="19"/>
      <c r="P42" s="19"/>
      <c r="Q42" s="495"/>
    </row>
    <row r="43" spans="1:20" ht="12">
      <c r="A43" s="495"/>
      <c r="B43" s="19" t="s">
        <v>51</v>
      </c>
      <c r="C43" s="19"/>
      <c r="D43" s="19"/>
      <c r="E43" s="19"/>
      <c r="F43" s="19"/>
      <c r="G43" s="19"/>
      <c r="H43" s="19"/>
      <c r="I43" s="19"/>
      <c r="J43" s="19"/>
      <c r="K43" s="495"/>
      <c r="L43" s="495"/>
      <c r="M43" s="495"/>
      <c r="N43" s="495"/>
      <c r="O43" s="509" t="s">
        <v>139</v>
      </c>
      <c r="P43" s="495"/>
      <c r="Q43" s="495"/>
    </row>
    <row r="44" spans="1:20" ht="12">
      <c r="A44" s="495"/>
      <c r="B44" s="19"/>
      <c r="C44" s="19"/>
      <c r="D44" s="19"/>
      <c r="E44" s="19"/>
      <c r="F44" s="19"/>
      <c r="G44" s="19"/>
      <c r="H44" s="19"/>
      <c r="I44" s="19"/>
      <c r="J44" s="19"/>
      <c r="K44" s="495"/>
      <c r="L44" s="495"/>
      <c r="M44" s="495"/>
      <c r="N44" s="495"/>
      <c r="O44" s="509" t="s">
        <v>139</v>
      </c>
      <c r="P44" s="495"/>
      <c r="Q44" s="495"/>
    </row>
    <row r="45" spans="1:20" ht="12">
      <c r="A45" s="495"/>
      <c r="B45" s="19"/>
      <c r="C45" s="19"/>
      <c r="D45" s="19"/>
      <c r="E45" s="19"/>
      <c r="F45" s="19"/>
      <c r="G45" s="19"/>
      <c r="H45" s="19"/>
      <c r="I45" s="19"/>
      <c r="J45" s="19"/>
      <c r="K45" s="495"/>
      <c r="L45" s="495"/>
      <c r="M45" s="495"/>
      <c r="N45" s="495"/>
      <c r="O45" s="509"/>
      <c r="P45" s="495"/>
      <c r="Q45" s="495"/>
    </row>
    <row r="46" spans="1:20" ht="17.399999999999999">
      <c r="A46" s="495"/>
      <c r="B46" s="19"/>
      <c r="C46" s="17"/>
      <c r="D46" s="17"/>
      <c r="E46" s="17"/>
      <c r="F46" s="495"/>
      <c r="G46" s="521"/>
      <c r="H46" s="17"/>
      <c r="I46" s="17"/>
      <c r="J46" s="17"/>
      <c r="K46" s="495"/>
      <c r="L46" s="495"/>
      <c r="M46" s="495"/>
      <c r="N46" s="495"/>
      <c r="O46" s="522" t="str">
        <f>IF(O40=ESF!D12," ","ERROR SALDO FINAL")</f>
        <v>ERROR SALDO FINAL</v>
      </c>
      <c r="P46" s="522" t="str">
        <f>IF(P40=ESF!E12," ","ERROR SALDO FINAL")</f>
        <v xml:space="preserve"> </v>
      </c>
      <c r="Q46" s="495"/>
    </row>
    <row r="47" spans="1:20">
      <c r="A47" s="495"/>
      <c r="B47" s="19"/>
      <c r="C47" s="17"/>
      <c r="D47" s="65"/>
      <c r="E47" s="684"/>
      <c r="F47" s="684"/>
      <c r="G47" s="684"/>
      <c r="H47" s="17"/>
      <c r="I47" s="17"/>
      <c r="J47" s="17"/>
      <c r="K47" s="495"/>
      <c r="L47" s="523"/>
      <c r="M47" s="753"/>
      <c r="N47" s="753"/>
      <c r="O47" s="753"/>
      <c r="P47" s="495"/>
      <c r="Q47" s="495"/>
    </row>
    <row r="48" spans="1:20" ht="12">
      <c r="A48" s="495"/>
      <c r="B48" s="524"/>
      <c r="C48" s="495"/>
      <c r="D48" s="523" t="s">
        <v>139</v>
      </c>
      <c r="E48" s="682" t="s">
        <v>139</v>
      </c>
      <c r="F48" s="682"/>
      <c r="G48" s="682"/>
      <c r="H48" s="495"/>
      <c r="I48" s="501"/>
      <c r="J48" s="495"/>
      <c r="K48" s="490"/>
      <c r="L48" s="523" t="s">
        <v>139</v>
      </c>
      <c r="M48" s="682" t="s">
        <v>139</v>
      </c>
      <c r="N48" s="682"/>
      <c r="O48" s="682"/>
      <c r="P48" s="495"/>
      <c r="Q48" s="495"/>
    </row>
    <row r="49" spans="1:17" ht="12">
      <c r="A49" s="495"/>
      <c r="B49" s="525"/>
      <c r="C49" s="495"/>
      <c r="D49" s="526" t="s">
        <v>139</v>
      </c>
      <c r="E49" s="754" t="s">
        <v>139</v>
      </c>
      <c r="F49" s="754"/>
      <c r="G49" s="754"/>
      <c r="H49" s="495"/>
      <c r="I49" s="501"/>
      <c r="J49" s="495"/>
      <c r="L49" s="526" t="s">
        <v>139</v>
      </c>
      <c r="M49" s="690" t="s">
        <v>139</v>
      </c>
      <c r="N49" s="690"/>
      <c r="O49" s="690"/>
      <c r="P49" s="488"/>
      <c r="Q49" s="495"/>
    </row>
    <row r="50" spans="1:17" ht="12">
      <c r="E50" s="690" t="s">
        <v>139</v>
      </c>
      <c r="F50" s="690"/>
      <c r="G50" s="690"/>
      <c r="O50" s="509" t="s">
        <v>139</v>
      </c>
      <c r="P50" s="488" t="s">
        <v>139</v>
      </c>
    </row>
    <row r="51" spans="1:17">
      <c r="O51" s="491" t="s">
        <v>139</v>
      </c>
      <c r="P51" s="488" t="s">
        <v>139</v>
      </c>
    </row>
    <row r="52" spans="1:17">
      <c r="O52" s="488" t="s">
        <v>139</v>
      </c>
    </row>
    <row r="53" spans="1:17">
      <c r="G53" s="488"/>
      <c r="O53" s="491" t="s">
        <v>139</v>
      </c>
      <c r="P53" s="488"/>
    </row>
    <row r="54" spans="1:17">
      <c r="G54" s="488" t="s">
        <v>139</v>
      </c>
      <c r="O54" s="488" t="s">
        <v>139</v>
      </c>
      <c r="P54" s="488"/>
    </row>
    <row r="55" spans="1:17">
      <c r="G55" s="488" t="s">
        <v>139</v>
      </c>
      <c r="P55" s="488"/>
    </row>
    <row r="56" spans="1:17">
      <c r="G56" s="488"/>
      <c r="O56" s="491" t="s">
        <v>139</v>
      </c>
      <c r="P56" s="488"/>
    </row>
    <row r="57" spans="1:17">
      <c r="G57" s="488"/>
      <c r="P57" s="488"/>
    </row>
  </sheetData>
  <mergeCells count="58">
    <mergeCell ref="E50:G50"/>
    <mergeCell ref="E47:G47"/>
    <mergeCell ref="M47:O47"/>
    <mergeCell ref="E48:G48"/>
    <mergeCell ref="M48:O48"/>
    <mergeCell ref="E49:G49"/>
    <mergeCell ref="M49:O49"/>
    <mergeCell ref="C40:F40"/>
    <mergeCell ref="J40:N40"/>
    <mergeCell ref="D31:F31"/>
    <mergeCell ref="D32:F32"/>
    <mergeCell ref="D33:F33"/>
    <mergeCell ref="L33:N33"/>
    <mergeCell ref="D34:F34"/>
    <mergeCell ref="D35:F35"/>
    <mergeCell ref="K35:N35"/>
    <mergeCell ref="D36:F36"/>
    <mergeCell ref="D37:F37"/>
    <mergeCell ref="J37:N37"/>
    <mergeCell ref="D38:F38"/>
    <mergeCell ref="J39:N39"/>
    <mergeCell ref="D30:F30"/>
    <mergeCell ref="D20:E20"/>
    <mergeCell ref="J21:N21"/>
    <mergeCell ref="C22:F22"/>
    <mergeCell ref="D23:F23"/>
    <mergeCell ref="D24:F24"/>
    <mergeCell ref="D25:F25"/>
    <mergeCell ref="D26:F26"/>
    <mergeCell ref="D27:F27"/>
    <mergeCell ref="L27:N27"/>
    <mergeCell ref="D28:F28"/>
    <mergeCell ref="D29:F29"/>
    <mergeCell ref="D19:F19"/>
    <mergeCell ref="K19:N19"/>
    <mergeCell ref="D12:F12"/>
    <mergeCell ref="L12:N12"/>
    <mergeCell ref="D13:F13"/>
    <mergeCell ref="L13:N13"/>
    <mergeCell ref="D14:F14"/>
    <mergeCell ref="D15:F15"/>
    <mergeCell ref="D16:F16"/>
    <mergeCell ref="D17:F17"/>
    <mergeCell ref="L17:N17"/>
    <mergeCell ref="D18:F18"/>
    <mergeCell ref="L18:N18"/>
    <mergeCell ref="B8:F8"/>
    <mergeCell ref="J8:N8"/>
    <mergeCell ref="C10:F10"/>
    <mergeCell ref="K10:N10"/>
    <mergeCell ref="D11:F11"/>
    <mergeCell ref="L11:N11"/>
    <mergeCell ref="E1:O1"/>
    <mergeCell ref="E2:O2"/>
    <mergeCell ref="E3:O3"/>
    <mergeCell ref="E4:O4"/>
    <mergeCell ref="B5:E5"/>
    <mergeCell ref="J5:M5"/>
  </mergeCells>
  <pageMargins left="0.70866141732283472" right="0.70866141732283472" top="0.74803149606299213" bottom="0.74803149606299213" header="0.31496062992125984" footer="0.31496062992125984"/>
  <pageSetup scale="60" orientation="landscape" r:id="rId1"/>
  <ignoredErrors>
    <ignoredError sqref="G14:T15 G31:Q32 G30:O30 Q30 G25:H25 G24:O24 Q24:T24 H38:R38 G37:N37 Q37:R37 G28:Q28 G27:N27 G36:R36 G33:N33 G26:Q26 G23:T23 I22:T22 G21:T21 G16:N16 Q16:T16 G17:N17 Q17:T17 G41:R41 H40:N40 Q25:T25 Q40:R40 G18:N18 Q18:T18 G34:Q34 O18 I25:O25 Q27 Q33 G39:N39 Q39:R39 G11:N11 Q11:T11 G12:N12 Q12:T12 G13:N13 Q13:T13 G19:N19 P19:T19 G29:N29 P29:Q29 G35:N35 Q35:R35 H20:T20" unlockedFormula="1"/>
    <ignoredError sqref="P30 P24" formulaRange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</sheetPr>
  <dimension ref="A1:P43"/>
  <sheetViews>
    <sheetView workbookViewId="0">
      <selection activeCell="C7" sqref="C7"/>
    </sheetView>
  </sheetViews>
  <sheetFormatPr baseColWidth="10" defaultColWidth="11.44140625" defaultRowHeight="11.4"/>
  <cols>
    <col min="1" max="1" width="5" style="87" customWidth="1"/>
    <col min="2" max="2" width="15.77734375" style="87" customWidth="1"/>
    <col min="3" max="3" width="9.6640625" style="87" customWidth="1"/>
    <col min="4" max="4" width="17.44140625" style="87" customWidth="1"/>
    <col min="5" max="5" width="19.109375" style="87" customWidth="1"/>
    <col min="6" max="6" width="5.88671875" style="87" customWidth="1"/>
    <col min="7" max="7" width="19.88671875" style="87" customWidth="1"/>
    <col min="8" max="8" width="6.88671875" style="87" customWidth="1"/>
    <col min="9" max="9" width="19.21875" style="87" customWidth="1"/>
    <col min="10" max="10" width="2.44140625" style="87" customWidth="1"/>
    <col min="11" max="11" width="11.44140625" style="87" customWidth="1"/>
    <col min="12" max="12" width="17.6640625" style="87" bestFit="1" customWidth="1"/>
    <col min="13" max="13" width="17" style="87" bestFit="1" customWidth="1"/>
    <col min="14" max="14" width="14.6640625" style="87" customWidth="1"/>
    <col min="15" max="15" width="11.44140625" style="87"/>
    <col min="16" max="16" width="12.21875" style="87" bestFit="1" customWidth="1"/>
    <col min="17" max="16384" width="11.44140625" style="87"/>
  </cols>
  <sheetData>
    <row r="1" spans="1:16" ht="12">
      <c r="A1" s="761" t="s">
        <v>610</v>
      </c>
      <c r="B1" s="761"/>
      <c r="C1" s="761"/>
      <c r="D1" s="761"/>
      <c r="E1" s="761"/>
      <c r="F1" s="761"/>
      <c r="G1" s="761"/>
      <c r="H1" s="761"/>
      <c r="I1" s="761"/>
      <c r="J1" s="761"/>
    </row>
    <row r="2" spans="1:16" ht="12">
      <c r="A2" s="762" t="s">
        <v>288</v>
      </c>
      <c r="B2" s="763"/>
      <c r="C2" s="763"/>
      <c r="D2" s="763"/>
      <c r="E2" s="763"/>
      <c r="F2" s="763"/>
      <c r="G2" s="763"/>
      <c r="H2" s="763"/>
      <c r="I2" s="763"/>
      <c r="J2" s="764"/>
      <c r="K2" s="88"/>
    </row>
    <row r="3" spans="1:16" ht="12">
      <c r="A3" s="765" t="s">
        <v>285</v>
      </c>
      <c r="B3" s="766"/>
      <c r="C3" s="766"/>
      <c r="D3" s="766"/>
      <c r="E3" s="766"/>
      <c r="F3" s="766"/>
      <c r="G3" s="766"/>
      <c r="H3" s="766"/>
      <c r="I3" s="766"/>
      <c r="J3" s="767"/>
      <c r="K3" s="88"/>
    </row>
    <row r="4" spans="1:16" ht="12">
      <c r="A4" s="765" t="s">
        <v>1</v>
      </c>
      <c r="B4" s="766"/>
      <c r="C4" s="766"/>
      <c r="D4" s="766"/>
      <c r="E4" s="766"/>
      <c r="F4" s="766"/>
      <c r="G4" s="766"/>
      <c r="H4" s="766"/>
      <c r="I4" s="766"/>
      <c r="J4" s="767"/>
      <c r="K4" s="89"/>
    </row>
    <row r="5" spans="1:16" ht="12">
      <c r="A5" s="90"/>
      <c r="B5" s="91"/>
      <c r="C5" s="91"/>
      <c r="D5" s="91"/>
      <c r="E5" s="91"/>
      <c r="F5" s="91"/>
      <c r="G5" s="91"/>
      <c r="H5" s="91"/>
      <c r="I5" s="91"/>
      <c r="J5" s="92"/>
      <c r="K5" s="89"/>
    </row>
    <row r="6" spans="1:16" ht="12">
      <c r="A6" s="93" t="s">
        <v>289</v>
      </c>
      <c r="B6" s="88"/>
      <c r="C6" s="761" t="str">
        <f>+'EA '!C1:I1</f>
        <v>Junta Municipal de Agua y Saneamiento de Guachochi</v>
      </c>
      <c r="D6" s="761"/>
      <c r="E6" s="761"/>
      <c r="F6" s="761"/>
      <c r="G6" s="761"/>
      <c r="H6" s="761"/>
      <c r="I6" s="761"/>
      <c r="J6" s="94"/>
      <c r="K6" s="89"/>
    </row>
    <row r="7" spans="1:16">
      <c r="A7" s="95"/>
      <c r="B7" s="96"/>
      <c r="C7" s="96"/>
      <c r="D7" s="96"/>
      <c r="E7" s="96"/>
      <c r="F7" s="96"/>
      <c r="G7" s="96"/>
      <c r="H7" s="96"/>
      <c r="I7" s="96"/>
      <c r="J7" s="97"/>
      <c r="K7" s="89"/>
    </row>
    <row r="8" spans="1:16">
      <c r="A8" s="98"/>
      <c r="G8" s="99"/>
      <c r="J8" s="100"/>
      <c r="K8" s="101"/>
      <c r="L8" s="102"/>
    </row>
    <row r="9" spans="1:16" ht="12">
      <c r="A9" s="103"/>
      <c r="B9" s="104"/>
      <c r="C9" s="104"/>
      <c r="D9" s="105"/>
      <c r="E9" s="106" t="s">
        <v>139</v>
      </c>
      <c r="F9" s="107"/>
      <c r="G9" s="106" t="s">
        <v>139</v>
      </c>
      <c r="H9" s="108"/>
      <c r="I9" s="106" t="s">
        <v>139</v>
      </c>
      <c r="J9" s="109"/>
      <c r="K9" s="101"/>
      <c r="L9" s="110"/>
    </row>
    <row r="10" spans="1:16">
      <c r="A10" s="98"/>
      <c r="J10" s="100"/>
      <c r="K10" s="101"/>
      <c r="L10" s="101"/>
    </row>
    <row r="11" spans="1:16" ht="12">
      <c r="A11" s="93"/>
      <c r="B11" s="88"/>
      <c r="J11" s="100"/>
      <c r="K11" s="101"/>
    </row>
    <row r="12" spans="1:16" ht="12">
      <c r="A12" s="98"/>
      <c r="B12" s="88" t="s">
        <v>139</v>
      </c>
      <c r="C12" s="111"/>
      <c r="D12" s="112"/>
      <c r="E12" s="102"/>
      <c r="F12" s="102"/>
      <c r="G12" s="113"/>
      <c r="H12" s="114"/>
      <c r="I12" s="102"/>
      <c r="J12" s="115"/>
      <c r="K12" s="116"/>
      <c r="L12" s="101" t="s">
        <v>139</v>
      </c>
      <c r="M12" s="114" t="s">
        <v>139</v>
      </c>
    </row>
    <row r="13" spans="1:16" ht="12">
      <c r="A13" s="98"/>
      <c r="B13" s="88"/>
      <c r="C13" s="111"/>
      <c r="D13" s="112"/>
      <c r="E13" s="102"/>
      <c r="F13" s="102"/>
      <c r="G13" s="113"/>
      <c r="H13" s="114"/>
      <c r="I13" s="102"/>
      <c r="J13" s="117"/>
      <c r="M13" s="87" t="s">
        <v>139</v>
      </c>
    </row>
    <row r="14" spans="1:16" ht="13.8">
      <c r="A14" s="93"/>
      <c r="B14" s="88" t="s">
        <v>139</v>
      </c>
      <c r="C14" s="111"/>
      <c r="D14" s="118"/>
      <c r="E14" s="119" t="s">
        <v>290</v>
      </c>
      <c r="F14" s="114"/>
      <c r="G14" s="113"/>
      <c r="H14" s="120"/>
      <c r="I14" s="102"/>
      <c r="J14" s="117"/>
      <c r="L14" s="87" t="s">
        <v>139</v>
      </c>
      <c r="M14" s="114" t="s">
        <v>139</v>
      </c>
    </row>
    <row r="15" spans="1:16">
      <c r="A15" s="98"/>
      <c r="E15" s="114"/>
      <c r="F15" s="114"/>
      <c r="G15" s="101"/>
      <c r="H15" s="114"/>
      <c r="I15" s="101"/>
      <c r="J15" s="117"/>
      <c r="L15" s="87" t="s">
        <v>139</v>
      </c>
      <c r="N15" s="114"/>
    </row>
    <row r="16" spans="1:16" ht="12">
      <c r="A16" s="98"/>
      <c r="C16" s="91"/>
      <c r="D16" s="121"/>
      <c r="E16" s="122"/>
      <c r="F16" s="122"/>
      <c r="G16" s="122"/>
      <c r="H16" s="114"/>
      <c r="I16" s="122"/>
      <c r="J16" s="117"/>
      <c r="L16" s="87" t="s">
        <v>139</v>
      </c>
      <c r="N16" s="114"/>
      <c r="P16" s="114"/>
    </row>
    <row r="17" spans="1:16">
      <c r="A17" s="98"/>
      <c r="E17" s="114"/>
      <c r="F17" s="114"/>
      <c r="G17" s="114"/>
      <c r="H17" s="114"/>
      <c r="J17" s="117"/>
      <c r="N17" s="114"/>
    </row>
    <row r="18" spans="1:16">
      <c r="A18" s="123"/>
      <c r="J18" s="124"/>
      <c r="K18" s="125"/>
      <c r="M18" s="125"/>
      <c r="N18" s="114"/>
      <c r="O18" s="125"/>
      <c r="P18" s="125"/>
    </row>
    <row r="19" spans="1:16" ht="12">
      <c r="A19" s="123"/>
      <c r="B19" s="760"/>
      <c r="C19" s="760"/>
      <c r="E19" s="126"/>
      <c r="F19" s="127"/>
      <c r="G19" s="128"/>
      <c r="H19" s="127"/>
      <c r="I19" s="126"/>
      <c r="J19" s="117"/>
      <c r="L19" s="87" t="s">
        <v>139</v>
      </c>
      <c r="M19" s="114" t="s">
        <v>139</v>
      </c>
      <c r="N19" s="114"/>
    </row>
    <row r="20" spans="1:16">
      <c r="A20" s="123"/>
      <c r="J20" s="117"/>
      <c r="N20" s="114"/>
    </row>
    <row r="21" spans="1:16">
      <c r="A21" s="123"/>
      <c r="J21" s="117"/>
      <c r="N21" s="114"/>
    </row>
    <row r="22" spans="1:16">
      <c r="A22" s="123"/>
      <c r="J22" s="117"/>
      <c r="N22" s="114"/>
    </row>
    <row r="23" spans="1:16">
      <c r="A23" s="98"/>
      <c r="G23" s="346"/>
      <c r="J23" s="117"/>
    </row>
    <row r="24" spans="1:16" ht="12">
      <c r="A24" s="123"/>
      <c r="B24" s="127"/>
      <c r="C24" s="127"/>
      <c r="E24" s="122"/>
      <c r="F24" s="88"/>
      <c r="G24" s="129"/>
      <c r="I24" s="122"/>
      <c r="J24" s="117"/>
    </row>
    <row r="25" spans="1:16">
      <c r="A25" s="123"/>
      <c r="C25" s="111"/>
      <c r="D25" s="111"/>
      <c r="E25" s="101"/>
      <c r="F25" s="101"/>
      <c r="G25" s="122"/>
      <c r="H25" s="101"/>
      <c r="I25" s="101"/>
      <c r="J25" s="117"/>
    </row>
    <row r="26" spans="1:16">
      <c r="A26" s="130"/>
      <c r="B26" s="111"/>
      <c r="C26" s="111"/>
      <c r="D26" s="111"/>
      <c r="E26" s="131"/>
      <c r="F26" s="131"/>
      <c r="G26" s="132"/>
      <c r="H26" s="101"/>
      <c r="I26" s="101"/>
      <c r="J26" s="117"/>
    </row>
    <row r="27" spans="1:16">
      <c r="A27" s="130"/>
      <c r="B27" s="111"/>
      <c r="C27" s="133"/>
      <c r="D27" s="111"/>
      <c r="E27" s="101"/>
      <c r="F27" s="101"/>
      <c r="G27" s="122"/>
      <c r="H27" s="101"/>
      <c r="I27" s="101"/>
      <c r="J27" s="117"/>
    </row>
    <row r="28" spans="1:16">
      <c r="A28" s="130"/>
      <c r="B28" s="133"/>
      <c r="C28" s="133"/>
      <c r="D28" s="111"/>
      <c r="E28" s="101"/>
      <c r="F28" s="101"/>
      <c r="G28" s="122"/>
      <c r="H28" s="101"/>
      <c r="I28" s="101"/>
      <c r="J28" s="117"/>
      <c r="N28" s="114"/>
    </row>
    <row r="29" spans="1:16">
      <c r="A29" s="123"/>
      <c r="B29" s="111"/>
      <c r="C29" s="111"/>
      <c r="D29" s="101"/>
      <c r="E29" s="122"/>
      <c r="G29" s="122"/>
      <c r="H29" s="122"/>
      <c r="I29" s="122"/>
      <c r="J29" s="117"/>
      <c r="N29" s="114"/>
    </row>
    <row r="30" spans="1:16">
      <c r="A30" s="134"/>
      <c r="B30" s="111"/>
      <c r="C30" s="111"/>
      <c r="D30" s="101"/>
      <c r="E30" s="135"/>
      <c r="G30" s="102"/>
      <c r="H30" s="122"/>
      <c r="I30" s="135"/>
      <c r="J30" s="117"/>
      <c r="M30" s="114"/>
      <c r="N30" s="114"/>
    </row>
    <row r="31" spans="1:16">
      <c r="A31" s="134"/>
      <c r="B31" s="111"/>
      <c r="C31" s="111"/>
      <c r="D31" s="101"/>
      <c r="E31" s="135"/>
      <c r="G31" s="102"/>
      <c r="H31" s="122"/>
      <c r="I31" s="135"/>
      <c r="J31" s="117"/>
      <c r="M31" s="114"/>
      <c r="N31" s="114"/>
    </row>
    <row r="32" spans="1:16">
      <c r="A32" s="130"/>
      <c r="B32" s="136"/>
      <c r="C32" s="111"/>
      <c r="D32" s="101"/>
      <c r="E32" s="102"/>
      <c r="G32" s="135"/>
      <c r="H32" s="101"/>
      <c r="I32" s="101"/>
      <c r="J32" s="117"/>
      <c r="N32" s="114"/>
    </row>
    <row r="33" spans="1:14">
      <c r="A33" s="130"/>
      <c r="B33" s="136"/>
      <c r="C33" s="137"/>
      <c r="D33" s="101"/>
      <c r="E33" s="102"/>
      <c r="G33" s="102"/>
      <c r="H33" s="101"/>
      <c r="I33" s="102"/>
      <c r="J33" s="117"/>
      <c r="M33" s="114"/>
      <c r="N33" s="114"/>
    </row>
    <row r="34" spans="1:14" ht="12">
      <c r="A34" s="123"/>
      <c r="B34" s="127"/>
      <c r="D34" s="122"/>
      <c r="E34" s="88"/>
      <c r="F34" s="129"/>
      <c r="H34" s="122"/>
      <c r="I34" s="138"/>
      <c r="J34" s="117"/>
      <c r="N34" s="114"/>
    </row>
    <row r="35" spans="1:14">
      <c r="A35" s="756"/>
      <c r="B35" s="757"/>
      <c r="C35" s="757"/>
      <c r="D35" s="757"/>
      <c r="E35" s="757"/>
      <c r="F35" s="757"/>
      <c r="G35" s="757"/>
      <c r="H35" s="757"/>
      <c r="I35" s="757"/>
      <c r="J35" s="139"/>
      <c r="N35" s="114"/>
    </row>
    <row r="36" spans="1:14">
      <c r="A36" s="755" t="s">
        <v>253</v>
      </c>
      <c r="B36" s="755"/>
      <c r="C36" s="755"/>
      <c r="D36" s="755"/>
      <c r="E36" s="755"/>
      <c r="F36" s="755"/>
      <c r="G36" s="755"/>
      <c r="H36" s="755"/>
      <c r="I36" s="755"/>
      <c r="N36" s="114"/>
    </row>
    <row r="37" spans="1:14">
      <c r="A37" s="96"/>
      <c r="B37" s="96" t="s">
        <v>139</v>
      </c>
      <c r="C37" s="96"/>
      <c r="D37" s="96"/>
      <c r="E37" s="96"/>
      <c r="F37" s="96"/>
      <c r="G37" s="96"/>
      <c r="H37" s="96"/>
      <c r="I37" s="96"/>
    </row>
    <row r="38" spans="1:14">
      <c r="A38" s="96"/>
      <c r="B38" s="96"/>
      <c r="C38" s="96"/>
      <c r="D38" s="96"/>
      <c r="E38" s="96"/>
      <c r="F38" s="96"/>
      <c r="G38" s="96"/>
      <c r="H38" s="96"/>
      <c r="I38" s="96"/>
    </row>
    <row r="39" spans="1:14">
      <c r="A39" s="755"/>
      <c r="B39" s="755"/>
      <c r="C39" s="755"/>
      <c r="D39" s="755"/>
      <c r="E39" s="755"/>
      <c r="F39" s="755"/>
      <c r="G39" s="755"/>
      <c r="H39" s="755"/>
      <c r="I39" s="755"/>
    </row>
    <row r="40" spans="1:14" s="16" customFormat="1">
      <c r="A40" s="17"/>
      <c r="B40" s="17"/>
      <c r="D40" s="140"/>
      <c r="E40" s="21"/>
      <c r="H40" s="141" t="str">
        <f>IF(O33=[1]ESF!D2," ","ERROR SALDO FINAL")</f>
        <v xml:space="preserve"> </v>
      </c>
    </row>
    <row r="41" spans="1:14" s="16" customFormat="1">
      <c r="B41" s="758" t="s">
        <v>139</v>
      </c>
      <c r="C41" s="758"/>
      <c r="D41" s="758"/>
      <c r="F41" s="758" t="s">
        <v>139</v>
      </c>
      <c r="G41" s="758"/>
      <c r="H41" s="758"/>
    </row>
    <row r="42" spans="1:14" s="16" customFormat="1">
      <c r="B42" s="759" t="s">
        <v>139</v>
      </c>
      <c r="C42" s="759"/>
      <c r="D42" s="759"/>
      <c r="F42" s="759" t="s">
        <v>139</v>
      </c>
      <c r="G42" s="759"/>
      <c r="H42" s="759"/>
    </row>
    <row r="43" spans="1:14">
      <c r="F43" s="755" t="s">
        <v>139</v>
      </c>
      <c r="G43" s="755"/>
      <c r="H43" s="755"/>
    </row>
  </sheetData>
  <mergeCells count="14">
    <mergeCell ref="B19:C19"/>
    <mergeCell ref="A1:J1"/>
    <mergeCell ref="A2:J2"/>
    <mergeCell ref="A3:J3"/>
    <mergeCell ref="A4:J4"/>
    <mergeCell ref="C6:I6"/>
    <mergeCell ref="F43:H43"/>
    <mergeCell ref="A35:I35"/>
    <mergeCell ref="A36:I36"/>
    <mergeCell ref="A39:I39"/>
    <mergeCell ref="B41:D41"/>
    <mergeCell ref="F41:H41"/>
    <mergeCell ref="B42:D42"/>
    <mergeCell ref="F42:H42"/>
  </mergeCells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7</vt:i4>
      </vt:variant>
    </vt:vector>
  </HeadingPairs>
  <TitlesOfParts>
    <vt:vector size="33" baseType="lpstr">
      <vt:lpstr>EA </vt:lpstr>
      <vt:lpstr>ESF</vt:lpstr>
      <vt:lpstr>PT_ESF_ECSF</vt:lpstr>
      <vt:lpstr>ECSF</vt:lpstr>
      <vt:lpstr>EADP</vt:lpstr>
      <vt:lpstr>EAA</vt:lpstr>
      <vt:lpstr>EVHP</vt:lpstr>
      <vt:lpstr>EFE</vt:lpstr>
      <vt:lpstr>PC</vt:lpstr>
      <vt:lpstr>IAODF LDF</vt:lpstr>
      <vt:lpstr>IADPyOP LDF</vt:lpstr>
      <vt:lpstr>EAI</vt:lpstr>
      <vt:lpstr>ESFD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BMu</vt:lpstr>
      <vt:lpstr>BInmu</vt:lpstr>
      <vt:lpstr>Rel Cta Banc</vt:lpstr>
      <vt:lpstr>FE Parametros</vt:lpstr>
      <vt:lpstr>Hoja1</vt:lpstr>
      <vt:lpstr>BInmu!Área_de_impresión</vt:lpstr>
      <vt:lpstr>'EA '!Área_de_impresión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</vt:vector>
  </TitlesOfParts>
  <Company>Secretaria de Hacienda y Credito Publico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Reuniones</cp:lastModifiedBy>
  <cp:revision/>
  <cp:lastPrinted>2023-01-30T19:53:44Z</cp:lastPrinted>
  <dcterms:created xsi:type="dcterms:W3CDTF">2014-01-27T16:27:43Z</dcterms:created>
  <dcterms:modified xsi:type="dcterms:W3CDTF">2023-01-30T19:54:19Z</dcterms:modified>
</cp:coreProperties>
</file>